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vadei\Documents\Work\Projects\XBRL\Excel-Models\Templates\"/>
    </mc:Choice>
  </mc:AlternateContent>
  <xr:revisionPtr revIDLastSave="0" documentId="8_{3423961B-D3C9-4B36-B9BB-E832F082DD8D}" xr6:coauthVersionLast="47" xr6:coauthVersionMax="47" xr10:uidLastSave="{00000000-0000-0000-0000-000000000000}"/>
  <bookViews>
    <workbookView xWindow="4635" yWindow="4635" windowWidth="17550" windowHeight="15435" xr2:uid="{00000000-000D-0000-FFFF-FFFF00000000}"/>
  </bookViews>
  <sheets>
    <sheet name="Financial Snapshot" sheetId="5" r:id="rId1"/>
    <sheet name="Comparison with Peers" sheetId="4" r:id="rId2"/>
    <sheet name="Market Data" sheetId="3" r:id="rId3"/>
  </sheets>
  <definedNames>
    <definedName name="ChartChoice">"Sectors"</definedName>
    <definedName name="ChartOptionCategoreis">CHOOSE(MATCH(ChartChoice,{"Sectors","Industries"},0),Sectors,Industries)</definedName>
    <definedName name="ChartOptionTitle">CHOOSE(MATCH(ChartChoice,{"Sectors","Industries"},0),"Portfolio Sectors","Portfolio Industries")</definedName>
    <definedName name="ChartOptionValues">CHOOSE(MATCH(ChartChoice,{"Sectors","Industries"},0),SectorValues,IndustryValues)</definedName>
    <definedName name="Industries">OFFSET(#REF!,,,#REF!)</definedName>
    <definedName name="IndustryValues">OFFSET(#REF!,,,#REF!)</definedName>
    <definedName name="Sectors">OFFSET(#REF!,,,#REF!)</definedName>
    <definedName name="SectorValues">OFFSET(#REF!,,,#REF!)</definedName>
    <definedName name="Stocks">OFFSET(#REF!,,,#REF!)</definedName>
    <definedName name="StockValues">OFFSET(#REF!,,,#REF!)</definedName>
    <definedName name="tao">"Total Value of Portfolio: " &amp; TEXT(SUM(#REF!),"$#,##0.00_)")</definedName>
    <definedName name="TotalTitle">"Total Value of Portfolio: " &amp; TEXT(SUM(#REF!),"$#,##0.00_)")</definedName>
    <definedName name="Types">OFFSET(#REF!,,,#REF!)</definedName>
    <definedName name="TypeValues">OFFSET(#REF!,,,#REF!)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C6" i="3" s="1"/>
  <c r="C18" i="3"/>
  <c r="C14" i="3"/>
  <c r="C10" i="3"/>
  <c r="E52" i="5" l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49" i="5"/>
  <c r="C10" i="5"/>
  <c r="G12" i="4"/>
  <c r="G26" i="4"/>
  <c r="G25" i="4"/>
  <c r="G11" i="4"/>
  <c r="F30" i="4"/>
  <c r="F20" i="4"/>
  <c r="E26" i="4"/>
  <c r="E14" i="4"/>
  <c r="E31" i="4"/>
  <c r="D30" i="4"/>
  <c r="D20" i="4"/>
  <c r="I31" i="5"/>
  <c r="F64" i="5"/>
  <c r="G59" i="5"/>
  <c r="F63" i="5"/>
  <c r="G58" i="5"/>
  <c r="F19" i="4"/>
  <c r="E16" i="4"/>
  <c r="E11" i="4"/>
  <c r="D28" i="4"/>
  <c r="I27" i="5"/>
  <c r="F60" i="5"/>
  <c r="F59" i="5"/>
  <c r="G54" i="5"/>
  <c r="E15" i="4"/>
  <c r="F52" i="5"/>
  <c r="E10" i="5"/>
  <c r="G29" i="4"/>
  <c r="F38" i="4"/>
  <c r="E29" i="4"/>
  <c r="D13" i="4"/>
  <c r="F61" i="5"/>
  <c r="G61" i="5"/>
  <c r="G31" i="4"/>
  <c r="F12" i="4"/>
  <c r="D37" i="4"/>
  <c r="D15" i="4"/>
  <c r="F57" i="5"/>
  <c r="F54" i="5"/>
  <c r="F36" i="4"/>
  <c r="E28" i="4"/>
  <c r="D36" i="4"/>
  <c r="G56" i="5"/>
  <c r="F53" i="5"/>
  <c r="F7" i="5"/>
  <c r="G28" i="4"/>
  <c r="F21" i="4"/>
  <c r="E12" i="4"/>
  <c r="D33" i="4"/>
  <c r="G52" i="5"/>
  <c r="I30" i="5"/>
  <c r="G20" i="4"/>
  <c r="G21" i="4"/>
  <c r="G13" i="4"/>
  <c r="F28" i="4"/>
  <c r="E20" i="4"/>
  <c r="D19" i="4"/>
  <c r="G55" i="5"/>
  <c r="D29" i="4"/>
  <c r="F62" i="5"/>
  <c r="F29" i="4"/>
  <c r="D31" i="4"/>
  <c r="F37" i="4"/>
  <c r="E38" i="4"/>
  <c r="H10" i="5"/>
  <c r="F25" i="4"/>
  <c r="D25" i="4"/>
  <c r="G53" i="5"/>
  <c r="F31" i="4"/>
  <c r="D11" i="4"/>
  <c r="I7" i="5"/>
  <c r="G37" i="4"/>
  <c r="G19" i="4"/>
  <c r="G16" i="4"/>
  <c r="F11" i="4"/>
  <c r="F34" i="4"/>
  <c r="E37" i="4"/>
  <c r="E25" i="4"/>
  <c r="E13" i="4"/>
  <c r="D14" i="4"/>
  <c r="D34" i="4"/>
  <c r="I29" i="5"/>
  <c r="F56" i="5"/>
  <c r="D10" i="5"/>
  <c r="F55" i="5"/>
  <c r="I33" i="5"/>
  <c r="G34" i="4"/>
  <c r="G38" i="4"/>
  <c r="G14" i="4"/>
  <c r="F13" i="4"/>
  <c r="F33" i="4"/>
  <c r="E34" i="4"/>
  <c r="E21" i="4"/>
  <c r="D12" i="4"/>
  <c r="I32" i="5"/>
  <c r="C7" i="5"/>
  <c r="G36" i="4"/>
  <c r="F15" i="4"/>
  <c r="E19" i="4"/>
  <c r="D38" i="4"/>
  <c r="G64" i="5"/>
  <c r="D7" i="5"/>
  <c r="F58" i="5"/>
  <c r="G33" i="4"/>
  <c r="F26" i="4"/>
  <c r="E30" i="4"/>
  <c r="D26" i="4"/>
  <c r="G60" i="5"/>
  <c r="G57" i="5"/>
  <c r="G30" i="4"/>
  <c r="F14" i="4"/>
  <c r="E36" i="4"/>
  <c r="D16" i="4"/>
  <c r="I28" i="5"/>
  <c r="G15" i="4"/>
  <c r="F16" i="4"/>
  <c r="E33" i="4"/>
  <c r="D21" i="4"/>
  <c r="G63" i="5"/>
  <c r="G62" i="5"/>
  <c r="E22" i="4" l="1"/>
  <c r="G22" i="4"/>
  <c r="D22" i="4"/>
  <c r="F22" i="4"/>
  <c r="I10" i="5"/>
  <c r="E51" i="5"/>
  <c r="E50" i="5" s="1"/>
  <c r="H26" i="5"/>
  <c r="D40" i="5"/>
  <c r="D19" i="3"/>
  <c r="D20" i="3" s="1"/>
  <c r="D21" i="3" s="1"/>
  <c r="D15" i="3"/>
  <c r="D16" i="3" s="1"/>
  <c r="D17" i="3" s="1"/>
  <c r="D11" i="3"/>
  <c r="D12" i="3" s="1"/>
  <c r="D13" i="3" s="1"/>
  <c r="D7" i="3"/>
  <c r="D8" i="3" s="1"/>
  <c r="D9" i="3" s="1"/>
  <c r="G7" i="5"/>
  <c r="L20" i="3"/>
  <c r="J20" i="3"/>
  <c r="H20" i="3"/>
  <c r="F20" i="3"/>
  <c r="F14" i="3"/>
  <c r="G16" i="3"/>
  <c r="I17" i="3"/>
  <c r="K14" i="3"/>
  <c r="K10" i="3"/>
  <c r="G13" i="3"/>
  <c r="J13" i="3"/>
  <c r="G12" i="3"/>
  <c r="F8" i="3"/>
  <c r="F9" i="3"/>
  <c r="J8" i="3"/>
  <c r="J9" i="3"/>
  <c r="G40" i="5"/>
  <c r="L19" i="3"/>
  <c r="J19" i="3"/>
  <c r="H19" i="3"/>
  <c r="F19" i="3"/>
  <c r="E17" i="3"/>
  <c r="E14" i="3"/>
  <c r="I16" i="3"/>
  <c r="K17" i="3"/>
  <c r="J12" i="3"/>
  <c r="G11" i="3"/>
  <c r="F12" i="3"/>
  <c r="G10" i="3"/>
  <c r="G9" i="3"/>
  <c r="E7" i="3"/>
  <c r="I6" i="3"/>
  <c r="E9" i="3"/>
  <c r="H30" i="5"/>
  <c r="L18" i="3"/>
  <c r="J18" i="3"/>
  <c r="H18" i="3"/>
  <c r="F18" i="3"/>
  <c r="E16" i="3"/>
  <c r="G15" i="3"/>
  <c r="I15" i="3"/>
  <c r="G14" i="3"/>
  <c r="J11" i="3"/>
  <c r="F13" i="3"/>
  <c r="F11" i="3"/>
  <c r="E10" i="3"/>
  <c r="F7" i="3"/>
  <c r="E8" i="3"/>
  <c r="E6" i="3"/>
  <c r="K21" i="3"/>
  <c r="E21" i="3"/>
  <c r="E15" i="3"/>
  <c r="I14" i="3"/>
  <c r="H13" i="3"/>
  <c r="G8" i="3"/>
  <c r="H29" i="5"/>
  <c r="I20" i="3"/>
  <c r="K20" i="3"/>
  <c r="E20" i="3"/>
  <c r="G20" i="3"/>
  <c r="K15" i="3"/>
  <c r="L17" i="3"/>
  <c r="J17" i="3"/>
  <c r="L16" i="3"/>
  <c r="L12" i="3"/>
  <c r="F10" i="3"/>
  <c r="H12" i="3"/>
  <c r="I13" i="3"/>
  <c r="L7" i="3"/>
  <c r="F6" i="3"/>
  <c r="L9" i="3"/>
  <c r="J6" i="3"/>
  <c r="H27" i="5"/>
  <c r="H33" i="5"/>
  <c r="I10" i="3"/>
  <c r="H7" i="3"/>
  <c r="I8" i="3"/>
  <c r="J7" i="3"/>
  <c r="H28" i="5"/>
  <c r="H17" i="3"/>
  <c r="L13" i="3"/>
  <c r="K7" i="3"/>
  <c r="H9" i="3"/>
  <c r="I19" i="3"/>
  <c r="K19" i="3"/>
  <c r="E19" i="3"/>
  <c r="G19" i="3"/>
  <c r="F17" i="3"/>
  <c r="H16" i="3"/>
  <c r="J16" i="3"/>
  <c r="L15" i="3"/>
  <c r="L11" i="3"/>
  <c r="E13" i="3"/>
  <c r="H11" i="3"/>
  <c r="I12" i="3"/>
  <c r="K8" i="3"/>
  <c r="G7" i="3"/>
  <c r="L8" i="3"/>
  <c r="H8" i="3"/>
  <c r="H32" i="5"/>
  <c r="E40" i="5"/>
  <c r="I18" i="3"/>
  <c r="K18" i="3"/>
  <c r="E18" i="3"/>
  <c r="G18" i="3"/>
  <c r="F16" i="3"/>
  <c r="H15" i="3"/>
  <c r="J15" i="3"/>
  <c r="L14" i="3"/>
  <c r="L10" i="3"/>
  <c r="E12" i="3"/>
  <c r="H10" i="3"/>
  <c r="I11" i="3"/>
  <c r="L6" i="3"/>
  <c r="I9" i="3"/>
  <c r="K6" i="3"/>
  <c r="G6" i="3"/>
  <c r="H40" i="5"/>
  <c r="F40" i="5"/>
  <c r="L21" i="3"/>
  <c r="J21" i="3"/>
  <c r="H21" i="3"/>
  <c r="F21" i="3"/>
  <c r="F15" i="3"/>
  <c r="H14" i="3"/>
  <c r="J14" i="3"/>
  <c r="K16" i="3"/>
  <c r="K12" i="3"/>
  <c r="E11" i="3"/>
  <c r="K11" i="3"/>
  <c r="H6" i="3"/>
  <c r="I7" i="3"/>
  <c r="I40" i="5"/>
  <c r="I21" i="3"/>
  <c r="G21" i="3"/>
  <c r="G17" i="3"/>
  <c r="J10" i="3"/>
  <c r="K13" i="3"/>
  <c r="K9" i="3"/>
  <c r="H31" i="5"/>
  <c r="D45" i="5" l="1"/>
  <c r="D39" i="5"/>
  <c r="D41" i="5"/>
  <c r="G26" i="5"/>
  <c r="H45" i="5"/>
  <c r="G27" i="5"/>
  <c r="G39" i="5"/>
  <c r="I39" i="5"/>
  <c r="G31" i="5"/>
  <c r="H39" i="5"/>
  <c r="I45" i="5"/>
  <c r="G32" i="5"/>
  <c r="G28" i="5"/>
  <c r="F45" i="5"/>
  <c r="G41" i="5"/>
  <c r="G45" i="5"/>
  <c r="F41" i="5"/>
  <c r="H41" i="5"/>
  <c r="E39" i="5"/>
  <c r="E41" i="5"/>
  <c r="E45" i="5"/>
  <c r="G33" i="5"/>
  <c r="F39" i="5"/>
  <c r="I41" i="5"/>
  <c r="G30" i="5"/>
  <c r="G29" i="5"/>
  <c r="D44" i="5" l="1"/>
  <c r="D38" i="5"/>
  <c r="F26" i="5"/>
  <c r="D46" i="5"/>
  <c r="I46" i="5"/>
  <c r="F27" i="5"/>
  <c r="I44" i="5"/>
  <c r="G46" i="5"/>
  <c r="F32" i="5"/>
  <c r="F46" i="5"/>
  <c r="F38" i="5"/>
  <c r="E44" i="5"/>
  <c r="F31" i="5"/>
  <c r="F29" i="5"/>
  <c r="G44" i="5"/>
  <c r="E38" i="5"/>
  <c r="H44" i="5"/>
  <c r="H38" i="5"/>
  <c r="E46" i="5"/>
  <c r="I38" i="5"/>
  <c r="F33" i="5"/>
  <c r="F28" i="5"/>
  <c r="F44" i="5"/>
  <c r="H46" i="5"/>
  <c r="F30" i="5"/>
  <c r="G38" i="5"/>
  <c r="E26" i="5" l="1"/>
  <c r="D43" i="5"/>
  <c r="D37" i="5"/>
  <c r="I43" i="5"/>
  <c r="E43" i="5"/>
  <c r="G37" i="5"/>
  <c r="F37" i="5"/>
  <c r="E37" i="5"/>
  <c r="H37" i="5"/>
  <c r="E28" i="5"/>
  <c r="E33" i="5"/>
  <c r="E27" i="5"/>
  <c r="G43" i="5"/>
  <c r="E30" i="5"/>
  <c r="E31" i="5"/>
  <c r="I37" i="5"/>
  <c r="E29" i="5"/>
  <c r="F43" i="5"/>
  <c r="H43" i="5"/>
  <c r="E32" i="5"/>
  <c r="D42" i="5" l="1"/>
  <c r="F42" i="5"/>
  <c r="H42" i="5"/>
  <c r="E42" i="5"/>
  <c r="I42" i="5"/>
  <c r="G4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FinDynamics</author>
    <author>YanYan</author>
    <author>Yanyan</author>
  </authors>
  <commentList>
    <comment ref="C7" authorId="0" shapeId="0" xr:uid="{A3224C7F-BC82-4420-8752-5A1B933DDDE1}">
      <text>
        <r>
          <rPr>
            <sz val="9"/>
            <color indexed="81"/>
            <rFont val="Tahoma"/>
            <charset val="1"/>
          </rPr>
          <t>Period: 2022-FY_x000D_
------------------------_x000D_
CID: 0000789019 (MSFT)_x000D_
Accession: 0001564590-22-026876_x000D_
 by @XBRLAnalyst</t>
        </r>
      </text>
    </comment>
    <comment ref="D7" authorId="0" shapeId="0" xr:uid="{45988971-6C78-49C7-A454-01126615CD11}">
      <text>
        <r>
          <rPr>
            <sz val="9"/>
            <color indexed="81"/>
            <rFont val="Tahoma"/>
            <charset val="1"/>
          </rPr>
          <t>Period: 2022-FY_x000D_
------------------------_x000D_
CID: 0000789019 (MSFT)_x000D_
Accession: 0001564590-22-026876_x000D_
 by @XBRLAnalyst</t>
        </r>
      </text>
    </comment>
    <comment ref="F7" authorId="0" shapeId="0" xr:uid="{2DCDB997-7C24-4686-87AF-18EB229EE965}">
      <text>
        <r>
          <rPr>
            <sz val="9"/>
            <color indexed="81"/>
            <rFont val="Tahoma"/>
            <charset val="1"/>
          </rPr>
          <t>Period: 2023-Q2_x000D_
------------------------_x000D_
CID: 0000789019 (MSFT)_x000D_
Accession: 0001564590-23-000733_x000D_
 by @XBRLAnalyst</t>
        </r>
      </text>
    </comment>
    <comment ref="G7" authorId="0" shapeId="0" xr:uid="{D4C9988E-9CF6-4C18-A1BE-6103096FA796}">
      <text>
        <r>
          <rPr>
            <sz val="9"/>
            <color indexed="81"/>
            <rFont val="Tahoma"/>
            <charset val="1"/>
          </rPr>
          <t>Period: 2023-Q2_x000D_
------------------------_x000D_
CID: 0000789019 (MSFT)_x000D_
Accession: 0001564590-23-000733_x000D_
 by @XBRLAnalyst</t>
        </r>
      </text>
    </comment>
    <comment ref="I7" authorId="0" shapeId="0" xr:uid="{67BC02F0-AA8C-40C4-ABD0-6B9E81B9DCF0}">
      <text>
        <r>
          <rPr>
            <sz val="9"/>
            <color indexed="81"/>
            <rFont val="Tahoma"/>
            <charset val="1"/>
          </rPr>
          <t>Period: 2023-Q2_x000D_
------------------------_x000D_
CID: 0000789019 (MSFT)_x000D_
Accession: 0001564590-23-000733_x000D_
 by @XBRLAnalyst</t>
        </r>
      </text>
    </comment>
    <comment ref="D10" authorId="0" shapeId="0" xr:uid="{2EC6CB1C-8903-4926-A6DA-AF958DE8F538}">
      <text>
        <r>
          <rPr>
            <sz val="9"/>
            <color indexed="81"/>
            <rFont val="Tahoma"/>
            <charset val="1"/>
          </rPr>
          <t>Adjusted Closing Price (MSFT)_x000D_
Date: 2023-02-17_x000D_
 by @XBRLAnalyst</t>
        </r>
      </text>
    </comment>
    <comment ref="E10" authorId="0" shapeId="0" xr:uid="{BAC4EA65-3852-4EFD-B842-598FFD1941F5}">
      <text>
        <r>
          <rPr>
            <sz val="9"/>
            <color indexed="81"/>
            <rFont val="Tahoma"/>
            <charset val="1"/>
          </rPr>
          <t>Adjusted Volume (MSFT)_x000D_
Date: 2023-02-17_x000D_
 by @XBRLAnalyst</t>
        </r>
      </text>
    </comment>
    <comment ref="H10" authorId="0" shapeId="0" xr:uid="{5BE68280-BFA3-4883-B41C-EA7DD9D1D501}">
      <text>
        <r>
          <rPr>
            <sz val="9"/>
            <color indexed="81"/>
            <rFont val="Tahoma"/>
            <charset val="1"/>
          </rPr>
          <t>[Number of Shares]: EntityCommonStockSharesOutstanding _x000D_
Calculation: 7.44B_x000D_
Label: Entity Common Stock, Shares Outstanding_x000D_
Units: shares_x000D_
Taxonomy: 2023_x000D_
Period: 2023-Q2_x000D_
------------------------_x000D_
CID: 0000789019 (MSFT)_x000D_
Accession: 0001564590-23-000733_x000D_
Report section: (1) Document and Entity Information_x000D_
 by @XBRLAnalyst</t>
        </r>
      </text>
    </comment>
    <comment ref="E27" authorId="0" shapeId="0" xr:uid="{3FFA04DC-43B5-4A6B-9643-AF579436C191}">
      <text>
        <r>
          <rPr>
            <sz val="9"/>
            <color indexed="81"/>
            <rFont val="Tahoma"/>
            <charset val="1"/>
          </rPr>
          <t>[Revenue]: RevenueFromContractWithCustomerExcludingAssessedTax _x000D_
Calculation: 125.84B_x000D_
Label: Revenue_x000D_
Units: USD_x000D_
Balance: credit_x000D_
Taxonomy: 2023_x000D_
Period: 2019-FY_x000D_
------------------------_x000D_
CID: 0000789019 (MSFT)_x000D_
Accession: 0001564590-21-039151_x000D_
Report section: (2) INCOME STATEMENTS_x000D_
 by @XBRLAnalyst</t>
        </r>
      </text>
    </comment>
    <comment ref="F27" authorId="0" shapeId="0" xr:uid="{FD67F0B0-30A5-41DA-983C-55CF5C685509}">
      <text>
        <r>
          <rPr>
            <sz val="9"/>
            <color indexed="81"/>
            <rFont val="Tahoma"/>
            <charset val="1"/>
          </rPr>
          <t>[Revenue]: RevenueFromContractWithCustomerExcludingAssessedTax _x000D_
Calculation: 143.02B_x000D_
Label: Revenue_x000D_
Units: USD_x000D_
Balance: credit_x000D_
Taxonomy: 2023_x000D_
Period: 2020-FY_x000D_
------------------------_x000D_
CID: 0000789019 (MSFT)_x000D_
Accession: 0001564590-22-026876_x000D_
Report section: (2) INCOME STATEMENTS_x000D_
 by @XBRLAnalyst</t>
        </r>
      </text>
    </comment>
    <comment ref="G27" authorId="0" shapeId="0" xr:uid="{5EDE5659-F42B-4C07-98E3-6FB6D06EA82E}">
      <text>
        <r>
          <rPr>
            <sz val="9"/>
            <color indexed="81"/>
            <rFont val="Tahoma"/>
            <charset val="1"/>
          </rPr>
          <t>[Revenue]: RevenueFromContractWithCustomerExcludingAssessedTax _x000D_
Calculation: 168.09B_x000D_
Label: Revenue_x000D_
Units: USD_x000D_
Balance: credit_x000D_
Taxonomy: 2023_x000D_
Period: 2021-FY_x000D_
------------------------_x000D_
CID: 0000789019 (MSFT)_x000D_
Accession: 0001564590-22-026876_x000D_
Report section: (2) INCOME STATEMENTS_x000D_
 by @XBRLAnalyst</t>
        </r>
      </text>
    </comment>
    <comment ref="H27" authorId="0" shapeId="0" xr:uid="{573AA42B-E50C-4FF9-BD11-718E140C0AA1}">
      <text>
        <r>
          <rPr>
            <sz val="9"/>
            <color indexed="81"/>
            <rFont val="Tahoma"/>
            <charset val="1"/>
          </rPr>
          <t>[Revenue]: RevenueFromContractWithCustomerExcludingAssessedTax _x000D_
Calculation: 198.27B_x000D_
Label: Revenue_x000D_
Units: USD_x000D_
Balance: credit_x000D_
Taxonomy: 2023_x000D_
Period: 2022-FY_x000D_
------------------------_x000D_
CID: 0000789019 (MSFT)_x000D_
Accession: 0001564590-22-026876_x000D_
Report section: (2) INCOME STATEMENTS_x000D_
 by @XBRLAnalyst</t>
        </r>
      </text>
    </comment>
    <comment ref="I27" authorId="0" shapeId="0" xr:uid="{1EAF900D-DEEA-4F29-84D4-8C2EF5F26F24}">
      <text>
        <r>
          <rPr>
            <sz val="9"/>
            <color indexed="81"/>
            <rFont val="Tahoma"/>
            <charset val="1"/>
          </rPr>
          <t>[Revenue]: RevenueFromContractWithCustomerExcludingAssessedTax _x000D_
Calculation: &lt;H1: 102.87B + FY: 198.27B - H1: 97.05B&gt;_x000D_
Label: Revenue_x000D_
Units: USD_x000D_
Balance: credit_x000D_
Taxonomy: 2023_x000D_
Period: 2023-Q2LTM_x000D_
------------------------_x000D_
CID: 0000789019 (MSFT)_x000D_
Accession: 0001564590-23-000733_x000D_
Report section: (2) INCOME STATEMENTS_x000D_
 by @XBRLAnalyst</t>
        </r>
      </text>
    </comment>
    <comment ref="E28" authorId="0" shapeId="0" xr:uid="{42917300-E22D-4477-B261-0D9BE6D539A3}">
      <text>
        <r>
          <rPr>
            <sz val="9"/>
            <color indexed="81"/>
            <rFont val="Tahoma"/>
            <charset val="1"/>
          </rPr>
          <t>[Operating Expenses]: ResearchAndDevelopmentExpense + SellingAndMarketingExpense + GeneralAndAdministrativeExpense _x000D_
Calculation: 16.88B +18.21B +4.89B_x000D_
Label: Research and development; Sales and marketing; General and administrative_x000D_
Units: USD_x000D_
Balance: debit_x000D_
Taxonomy: 2023_x000D_
Period: 2019-FY_x000D_
------------------------_x000D_
CID: 0000789019 (MSFT)_x000D_
Accession: 0001564590-21-039151_x000D_
Report section: (2) INCOME STATEMENTS_x000D_
 by @XBRLAnalyst</t>
        </r>
      </text>
    </comment>
    <comment ref="F28" authorId="0" shapeId="0" xr:uid="{6E08DE8B-2963-4022-B0B6-7A9CB3DE2F8F}">
      <text>
        <r>
          <rPr>
            <sz val="9"/>
            <color indexed="81"/>
            <rFont val="Tahoma"/>
            <charset val="1"/>
          </rPr>
          <t>[Operating Expenses]: ResearchAndDevelopmentExpense + SellingAndMarketingExpense + GeneralAndAdministrativeExpense _x000D_
Calculation: 19.27B +19.6B +5.11B_x000D_
Label: Research and development; Sales and marketing; General and administrative_x000D_
Units: USD_x000D_
Balance: debit_x000D_
Taxonomy: 2023_x000D_
Period: 2020-FY_x000D_
------------------------_x000D_
CID: 0000789019 (MSFT)_x000D_
Accession: 0001564590-22-026876_x000D_
Report section: (2) INCOME STATEMENTS_x000D_
 by @XBRLAnalyst</t>
        </r>
      </text>
    </comment>
    <comment ref="G28" authorId="0" shapeId="0" xr:uid="{7B62066C-5EA8-44F9-BCB6-832E511398F5}">
      <text>
        <r>
          <rPr>
            <sz val="9"/>
            <color indexed="81"/>
            <rFont val="Tahoma"/>
            <charset val="1"/>
          </rPr>
          <t>[Operating Expenses]: ResearchAndDevelopmentExpense + SellingAndMarketingExpense + GeneralAndAdministrativeExpense _x000D_
Calculation: 20.72B +20.12B +5.11B_x000D_
Label: Research and development; Sales and marketing; General and administrative_x000D_
Units: USD_x000D_
Balance: debit_x000D_
Taxonomy: 2023_x000D_
Period: 2021-FY_x000D_
------------------------_x000D_
CID: 0000789019 (MSFT)_x000D_
Accession: 0001564590-22-026876_x000D_
Report section: (2) INCOME STATEMENTS_x000D_
 by @XBRLAnalyst</t>
        </r>
      </text>
    </comment>
    <comment ref="H28" authorId="0" shapeId="0" xr:uid="{C521E451-EC4D-4115-A4A5-9067E1303AC8}">
      <text>
        <r>
          <rPr>
            <sz val="9"/>
            <color indexed="81"/>
            <rFont val="Tahoma"/>
            <charset val="1"/>
          </rPr>
          <t>[Operating Expenses]: ResearchAndDevelopmentExpense + SellingAndMarketingExpense + GeneralAndAdministrativeExpense _x000D_
Calculation: 24.51B +21.83B +5.9B_x000D_
Label: Research and development; Sales and marketing; General and administrative_x000D_
Units: USD_x000D_
Balance: debit_x000D_
Taxonomy: 2023_x000D_
Period: 2022-FY_x000D_
------------------------_x000D_
CID: 0000789019 (MSFT)_x000D_
Accession: 0001564590-22-026876_x000D_
Report section: (2) INCOME STATEMENTS_x000D_
 by @XBRLAnalyst</t>
        </r>
      </text>
    </comment>
    <comment ref="I28" authorId="0" shapeId="0" xr:uid="{636E6FC6-B792-497E-BB32-33AFC202FAAB}">
      <text>
        <r>
          <rPr>
            <sz val="9"/>
            <color indexed="81"/>
            <rFont val="Tahoma"/>
            <charset val="1"/>
          </rPr>
          <t>[Operating Expenses]: &lt;H1: ResearchAndDevelopmentExpense + SellingAndMarketingExpense + GeneralAndAdministrativeExpense + FY: ResearchAndDevelopmentExpense + SellingAndMarketingExpense + GeneralAndAdministrativeExpense - H1: ResearchAndDevelopmentExpense + SellingAndMarketingExpense + GeneralAndAdministrativeExpense&gt; _x000D_
Calculation: &lt;H1:13.47B +10.81B +3.74B + FY:24.51B +21.83B +5.9B - H1:11.36B +9.93B +2.67B&gt;_x000D_
Label: Research and development; Sales and marketing; General and administrative_x000D_
Units: USD_x000D_
Balance: debit_x000D_
Taxonomy: 2023_x000D_
Period: 2023-Q2LTM_x000D_
------------------------_x000D_
CID: 0000789019 (MSFT)_x000D_
Accession: 0001564590-23-000733_x000D_
Report section: (2) INCOME STATEMENTS_x000D_
 by @XBRLAnalyst</t>
        </r>
      </text>
    </comment>
    <comment ref="E29" authorId="0" shapeId="0" xr:uid="{30E06BE4-764A-4811-A46F-7C587152DE80}">
      <text>
        <r>
          <rPr>
            <sz val="9"/>
            <color indexed="81"/>
            <rFont val="Tahoma"/>
            <charset val="1"/>
          </rPr>
          <t>[Net Income]: NetIncomeLoss _x000D_
Calculation: 39.24B_x000D_
Label: Net income_x000D_
Units: USD_x000D_
Balance: credit_x000D_
Taxonomy: 2023_x000D_
Period: 2019-FY_x000D_
------------------------_x000D_
CID: 0000789019 (MSFT)_x000D_
Accession: 0001564590-21-039151_x000D_
Report section: (2) INCOME STATEMENTS_x000D_
 by @XBRLAnalyst</t>
        </r>
      </text>
    </comment>
    <comment ref="F29" authorId="0" shapeId="0" xr:uid="{09F20C9B-6C99-4DFA-8FA5-427CEC990E78}">
      <text>
        <r>
          <rPr>
            <sz val="9"/>
            <color indexed="81"/>
            <rFont val="Tahoma"/>
            <charset val="1"/>
          </rPr>
          <t>[Net Income]: NetIncomeLoss _x000D_
Calculation: 44.28B_x000D_
Label: Net income_x000D_
Units: USD_x000D_
Balance: credit_x000D_
Taxonomy: 2023_x000D_
Period: 2020-FY_x000D_
------------------------_x000D_
CID: 0000789019 (MSFT)_x000D_
Accession: 0001564590-22-026876_x000D_
Report section: (2) INCOME STATEMENTS_x000D_
 by @XBRLAnalyst</t>
        </r>
      </text>
    </comment>
    <comment ref="G29" authorId="0" shapeId="0" xr:uid="{AB5A4C11-A398-42D4-A17F-02B221A9E134}">
      <text>
        <r>
          <rPr>
            <sz val="9"/>
            <color indexed="81"/>
            <rFont val="Tahoma"/>
            <charset val="1"/>
          </rPr>
          <t>[Net Income]: NetIncomeLoss _x000D_
Calculation: 61.27B_x000D_
Label: Net income_x000D_
Units: USD_x000D_
Balance: credit_x000D_
Taxonomy: 2023_x000D_
Period: 2021-FY_x000D_
------------------------_x000D_
CID: 0000789019 (MSFT)_x000D_
Accession: 0001564590-22-026876_x000D_
Report section: (2) INCOME STATEMENTS_x000D_
 by @XBRLAnalyst</t>
        </r>
      </text>
    </comment>
    <comment ref="H29" authorId="0" shapeId="0" xr:uid="{E6D65656-9976-457E-8D4C-4317BB0E01B1}">
      <text>
        <r>
          <rPr>
            <sz val="9"/>
            <color indexed="81"/>
            <rFont val="Tahoma"/>
            <charset val="1"/>
          </rPr>
          <t>[Net Income]: NetIncomeLoss _x000D_
Calculation: 72.74B_x000D_
Label: Net income_x000D_
Units: USD_x000D_
Balance: credit_x000D_
Taxonomy: 2023_x000D_
Period: 2022-FY_x000D_
------------------------_x000D_
CID: 0000789019 (MSFT)_x000D_
Accession: 0001564590-22-026876_x000D_
Report section: (2) INCOME STATEMENTS_x000D_
 by @XBRLAnalyst</t>
        </r>
      </text>
    </comment>
    <comment ref="I29" authorId="0" shapeId="0" xr:uid="{D480C715-858E-4374-A7F1-EEDE4EB0A5B5}">
      <text>
        <r>
          <rPr>
            <sz val="9"/>
            <color indexed="81"/>
            <rFont val="Tahoma"/>
            <charset val="1"/>
          </rPr>
          <t>[Net Income]: NetIncomeLoss _x000D_
Calculation: &lt;H1: 33.98B + FY: 72.74B - H1: 39.27B&gt;_x000D_
Label: Net income_x000D_
Units: USD_x000D_
Balance: credit_x000D_
Taxonomy: 2023_x000D_
Period: 2023-Q2LTM_x000D_
------------------------_x000D_
CID: 0000789019 (MSFT)_x000D_
Accession: 0001564590-23-000733_x000D_
Report section: (2) INCOME STATEMENTS_x000D_
 by @XBRLAnalyst</t>
        </r>
      </text>
    </comment>
    <comment ref="E30" authorId="0" shapeId="0" xr:uid="{D3E02AEB-F3C5-49CB-8B23-342AE44930EE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11.36B_x000D_
Label: Cash and cash equivalents_x000D_
Units: USD_x000D_
Balance: debit_x000D_
Taxonomy: 2023_x000D_
Period: 2019-FY_x000D_
------------------------_x000D_
CID: 0000789019 (MSFT)_x000D_
Accession: 0001564590-20-034944_x000D_
Report section: (4) BALANCE SHEETS_x000D_
 by @XBRLAnalyst</t>
        </r>
      </text>
    </comment>
    <comment ref="F30" authorId="0" shapeId="0" xr:uid="{0511C024-7260-4A20-9C38-89776C1167F2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13.58B_x000D_
Label: Cash and cash equivalents_x000D_
Units: USD_x000D_
Balance: debit_x000D_
Taxonomy: 2023_x000D_
Period: 2020-FY_x000D_
------------------------_x000D_
CID: 0000789019 (MSFT)_x000D_
Accession: 0001564590-21-039151_x000D_
Report section: (4) BALANCE SHEETS_x000D_
 by @XBRLAnalyst</t>
        </r>
      </text>
    </comment>
    <comment ref="G30" authorId="0" shapeId="0" xr:uid="{3F1F9BCF-4190-4165-9049-A87CEAA0010C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14.22B_x000D_
Label: Cash and cash equivalents_x000D_
Units: USD_x000D_
Balance: debit_x000D_
Taxonomy: 2023_x000D_
Period: 2021-FY_x000D_
------------------------_x000D_
CID: 0000789019 (MSFT)_x000D_
Accession: 0001564590-22-026876_x000D_
Report section: (4) BALANCE SHEETS_x000D_
 by @XBRLAnalyst</t>
        </r>
      </text>
    </comment>
    <comment ref="H30" authorId="0" shapeId="0" xr:uid="{0FC0DDD5-F95B-4767-882F-419FFE16A849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13.93B_x000D_
Label: Cash and cash equivalents_x000D_
Units: USD_x000D_
Balance: debit_x000D_
Taxonomy: 2023_x000D_
Period: 2022-FY_x000D_
------------------------_x000D_
CID: 0000789019 (MSFT)_x000D_
Accession: 0001564590-23-000733_x000D_
Report section: (4) BALANCE SHEETS_x000D_
 by @XBRLAnalyst</t>
        </r>
      </text>
    </comment>
    <comment ref="I30" authorId="0" shapeId="0" xr:uid="{E047900E-F6BD-4A10-9C8F-27DF9E39D76E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15.65B_x000D_
Label: Cash and cash equivalents_x000D_
Units: USD_x000D_
Balance: debit_x000D_
Taxonomy: 2023_x000D_
Period: 2023-Q2LTM_x000D_
------------------------_x000D_
CID: 0000789019 (MSFT)_x000D_
Accession: 0001564590-23-000733_x000D_
Report section: (4) BALANCE SHEETS_x000D_
 by @XBRLAnalyst</t>
        </r>
      </text>
    </comment>
    <comment ref="E31" authorId="0" shapeId="0" xr:uid="{41A6B04B-9DEC-4D0D-874E-4162019CD341}">
      <text>
        <r>
          <rPr>
            <sz val="9"/>
            <color indexed="81"/>
            <rFont val="Tahoma"/>
            <charset val="1"/>
          </rPr>
          <t>[Liabilities]: Liabilities _x000D_
Calculation: 184.23B_x000D_
Label: Total liabilities_x000D_
Units: USD_x000D_
Balance: credit_x000D_
Taxonomy: 2023_x000D_
Period: 2019-FY_x000D_
------------------------_x000D_
CID: 0000789019 (MSFT)_x000D_
Accession: 0001564590-20-034944_x000D_
Report section: (4) BALANCE SHEETS_x000D_
 by @XBRLAnalyst</t>
        </r>
      </text>
    </comment>
    <comment ref="F31" authorId="0" shapeId="0" xr:uid="{C1225BDD-07D2-4661-8F11-FC47D8C7A638}">
      <text>
        <r>
          <rPr>
            <sz val="9"/>
            <color indexed="81"/>
            <rFont val="Tahoma"/>
            <charset val="1"/>
          </rPr>
          <t>[Liabilities]: Liabilities _x000D_
Calculation: 183.01B_x000D_
Label: Total liabilities_x000D_
Units: USD_x000D_
Balance: credit_x000D_
Taxonomy: 2023_x000D_
Period: 2020-FY_x000D_
------------------------_x000D_
CID: 0000789019 (MSFT)_x000D_
Accession: 0001564590-21-039151_x000D_
Report section: (4) BALANCE SHEETS_x000D_
 by @XBRLAnalyst</t>
        </r>
      </text>
    </comment>
    <comment ref="G31" authorId="0" shapeId="0" xr:uid="{896A6971-7249-400E-8D1B-66D0674763BD}">
      <text>
        <r>
          <rPr>
            <sz val="9"/>
            <color indexed="81"/>
            <rFont val="Tahoma"/>
            <charset val="1"/>
          </rPr>
          <t>[Liabilities]: Liabilities _x000D_
Calculation: 191.79B_x000D_
Label: Total liabilities_x000D_
Units: USD_x000D_
Balance: credit_x000D_
Taxonomy: 2023_x000D_
Period: 2021-FY_x000D_
------------------------_x000D_
CID: 0000789019 (MSFT)_x000D_
Accession: 0001564590-22-026876_x000D_
Report section: (4) BALANCE SHEETS_x000D_
 by @XBRLAnalyst</t>
        </r>
      </text>
    </comment>
    <comment ref="H31" authorId="0" shapeId="0" xr:uid="{DEEAF17E-7EEB-4C30-8640-5D9364CBE307}">
      <text>
        <r>
          <rPr>
            <sz val="9"/>
            <color indexed="81"/>
            <rFont val="Tahoma"/>
            <charset val="1"/>
          </rPr>
          <t>[Liabilities]: Liabilities _x000D_
Calculation: 198.3B_x000D_
Label: Total liabilities_x000D_
Units: USD_x000D_
Balance: credit_x000D_
Taxonomy: 2023_x000D_
Period: 2022-FY_x000D_
------------------------_x000D_
CID: 0000789019 (MSFT)_x000D_
Accession: 0001564590-23-000733_x000D_
Report section: (4) BALANCE SHEETS_x000D_
 by @XBRLAnalyst</t>
        </r>
      </text>
    </comment>
    <comment ref="I31" authorId="0" shapeId="0" xr:uid="{33B739AA-9742-4883-8AB9-6DD24BF7AC5E}">
      <text>
        <r>
          <rPr>
            <sz val="9"/>
            <color indexed="81"/>
            <rFont val="Tahoma"/>
            <charset val="1"/>
          </rPr>
          <t>[Liabilities]: Liabilities _x000D_
Calculation: 181.42B_x000D_
Label: Total liabilities_x000D_
Units: USD_x000D_
Balance: credit_x000D_
Taxonomy: 2023_x000D_
Period: 2023-Q2LTM_x000D_
------------------------_x000D_
CID: 0000789019 (MSFT)_x000D_
Accession: 0001564590-23-000733_x000D_
Report section: (4) BALANCE SHEETS_x000D_
 by @XBRLAnalyst</t>
        </r>
      </text>
    </comment>
    <comment ref="E32" authorId="0" shapeId="0" xr:uid="{C15671D4-99E8-47F4-8898-31BE6CA7B4CB}">
      <text>
        <r>
          <rPr>
            <sz val="9"/>
            <color indexed="81"/>
            <rFont val="Tahoma"/>
            <charset val="1"/>
          </rPr>
          <t>[Share Price (Period End)]: 136 _x000D_
Units: USD_x000D_
Taxonomy: 2023_x000D_
Period: 2019-FY_x000D_
------------------------_x000D_
CID: 0000789019 (MSFT)_x000D_
Accession: 0001564590-19-027952_x000D_
 by @XBRLAnalyst</t>
        </r>
      </text>
    </comment>
    <comment ref="F32" authorId="0" shapeId="0" xr:uid="{3A81C5B1-7F05-496E-93BA-4D2961E275D3}">
      <text>
        <r>
          <rPr>
            <sz val="9"/>
            <color indexed="81"/>
            <rFont val="Tahoma"/>
            <charset val="1"/>
          </rPr>
          <t>[Share Price (Period End)]: 205 _x000D_
Units: USD_x000D_
Taxonomy: 2023_x000D_
Period: 2020-FY_x000D_
------------------------_x000D_
CID: 0000789019 (MSFT)_x000D_
Accession: 0001564590-20-034944_x000D_
 by @XBRLAnalyst</t>
        </r>
      </text>
    </comment>
    <comment ref="G32" authorId="0" shapeId="0" xr:uid="{A9CD8EDF-DA0F-4DE4-A659-1D172958F9CE}">
      <text>
        <r>
          <rPr>
            <sz val="9"/>
            <color indexed="81"/>
            <rFont val="Tahoma"/>
            <charset val="1"/>
          </rPr>
          <t>[Share Price (Period End)]: 272 _x000D_
Units: USD_x000D_
Taxonomy: 2023_x000D_
Period: 2021-FY_x000D_
------------------------_x000D_
CID: 0000789019 (MSFT)_x000D_
Accession: 0001564590-21-039151_x000D_
 by @XBRLAnalyst</t>
        </r>
      </text>
    </comment>
    <comment ref="H32" authorId="0" shapeId="0" xr:uid="{7E0E0B05-F443-4E02-A569-1B42CF9CEA27}">
      <text>
        <r>
          <rPr>
            <sz val="9"/>
            <color indexed="81"/>
            <rFont val="Tahoma"/>
            <charset val="1"/>
          </rPr>
          <t>[Share Price (Period End)]: 260 _x000D_
Units: USD_x000D_
Taxonomy: 2023_x000D_
Period: 2022-FY_x000D_
------------------------_x000D_
CID: 0000789019 (MSFT)_x000D_
Accession: 0001564590-22-026876_x000D_
 by @XBRLAnalyst</t>
        </r>
      </text>
    </comment>
    <comment ref="I32" authorId="0" shapeId="0" xr:uid="{DC2B32F4-D9C4-4550-B195-478D06BBFC03}">
      <text>
        <r>
          <rPr>
            <sz val="9"/>
            <color indexed="81"/>
            <rFont val="Tahoma"/>
            <charset val="1"/>
          </rPr>
          <t>[Share Price (Period End)]: 240 _x000D_
Units: USD_x000D_
Taxonomy: 2023_x000D_
Period: 2023-Q2LTM_x000D_
------------------------_x000D_
CID: 0000789019 (MSFT)_x000D_
Accession: 0001564590-23-000733_x000D_
 by @XBRLAnalyst</t>
        </r>
      </text>
    </comment>
    <comment ref="E33" authorId="0" shapeId="0" xr:uid="{A4C561D6-4575-44DD-863C-0362A1B35082}">
      <text>
        <r>
          <rPr>
            <sz val="9"/>
            <color indexed="81"/>
            <rFont val="Tahoma"/>
            <charset val="1"/>
          </rPr>
          <t>[EPS Diluted (and Basic)]: EarningsPerShareDiluted _x000D_
Calculation: 5.06_x000D_
Label: Diluted_x000D_
Units: USD/shares_x000D_
Taxonomy: 2023_x000D_
Period: 2019-FY_x000D_
------------------------_x000D_
CID: 0000789019 (MSFT)_x000D_
Accession: 0001564590-21-039151_x000D_
Report section: (2) INCOME STATEMENTS_x000D_
 by @XBRLAnalyst</t>
        </r>
      </text>
    </comment>
    <comment ref="F33" authorId="0" shapeId="0" xr:uid="{D833BF1D-FC76-45C2-88CC-1B5F7B797984}">
      <text>
        <r>
          <rPr>
            <sz val="9"/>
            <color indexed="81"/>
            <rFont val="Tahoma"/>
            <charset val="1"/>
          </rPr>
          <t>[EPS Diluted (and Basic)]: EarningsPerShareDiluted _x000D_
Calculation: 5.76_x000D_
Label: Diluted_x000D_
Units: USD/shares_x000D_
Taxonomy: 2023_x000D_
Period: 2020-FY_x000D_
------------------------_x000D_
CID: 0000789019 (MSFT)_x000D_
Accession: 0001564590-22-026876_x000D_
Report section: (2) INCOME STATEMENTS_x000D_
 by @XBRLAnalyst</t>
        </r>
      </text>
    </comment>
    <comment ref="G33" authorId="0" shapeId="0" xr:uid="{EEFBC32F-606D-49CA-B956-381C240CF885}">
      <text>
        <r>
          <rPr>
            <sz val="9"/>
            <color indexed="81"/>
            <rFont val="Tahoma"/>
            <charset val="1"/>
          </rPr>
          <t>[EPS Diluted (and Basic)]: EarningsPerShareDiluted _x000D_
Calculation: 8.05_x000D_
Label: Diluted_x000D_
Units: USD/shares_x000D_
Taxonomy: 2023_x000D_
Period: 2021-FY_x000D_
------------------------_x000D_
CID: 0000789019 (MSFT)_x000D_
Accession: 0001564590-22-026876_x000D_
Report section: (2) INCOME STATEMENTS_x000D_
 by @XBRLAnalyst</t>
        </r>
      </text>
    </comment>
    <comment ref="H33" authorId="0" shapeId="0" xr:uid="{666B4522-9026-4DB3-A4F8-C59F792775E6}">
      <text>
        <r>
          <rPr>
            <sz val="9"/>
            <color indexed="81"/>
            <rFont val="Tahoma"/>
            <charset val="1"/>
          </rPr>
          <t>[EPS Diluted (and Basic)]: EarningsPerShareDiluted _x000D_
Calculation: 9.65_x000D_
Label: Diluted_x000D_
Units: USD/shares_x000D_
Taxonomy: 2023_x000D_
Period: 2022-FY_x000D_
------------------------_x000D_
CID: 0000789019 (MSFT)_x000D_
Accession: 0001564590-22-026876_x000D_
Report section: (2) INCOME STATEMENTS_x000D_
 by @XBRLAnalyst</t>
        </r>
      </text>
    </comment>
    <comment ref="I33" authorId="0" shapeId="0" xr:uid="{DA9CF4D6-5AEE-4808-95F7-29EB2C1F75D0}">
      <text>
        <r>
          <rPr>
            <sz val="9"/>
            <color indexed="81"/>
            <rFont val="Tahoma"/>
            <charset val="1"/>
          </rPr>
          <t>[EPS Diluted (and Basic)]: EarningsPerShareDiluted _x000D_
Calculation: &lt;H1: 4.54 + FY: 9.65 - H1: 5.19&gt;_x000D_
Label: Diluted_x000D_
Units: USD/shares_x000D_
Taxonomy: 2023_x000D_
Period: 2023-Q2LTM_x000D_
------------------------_x000D_
CID: 0000789019 (MSFT)_x000D_
Accession: 0001564590-23-000733_x000D_
Report section: (2) INCOME STATEMENTS_x000D_
 by @XBRLAnalyst</t>
        </r>
      </text>
    </comment>
    <comment ref="E37" authorId="0" shapeId="0" xr:uid="{CB16C0CE-B335-424E-89AE-E21F0B6EFCA7}">
      <text>
        <r>
          <rPr>
            <sz val="9"/>
            <color indexed="81"/>
            <rFont val="Tahoma"/>
            <charset val="1"/>
          </rPr>
          <t>[Operating Income]: OperatingIncomeLoss _x000D_
Calculation: 9.96B_x000D_
Label: Operating income_x000D_
Units: USD_x000D_
Balance: credit_x000D_
Taxonomy: 2023_x000D_
Period: 2019-Q1_x000D_
------------------------_x000D_
CID: 0000789019 (MSFT)_x000D_
Accession: 0001564590-20-034944_x000D_
Report section: (2) INCOME STATEMENTS_x000D_
 by @XBRLAnalyst</t>
        </r>
      </text>
    </comment>
    <comment ref="F37" authorId="0" shapeId="0" xr:uid="{CA4A5A62-F672-4BBA-B772-78A75204B289}">
      <text>
        <r>
          <rPr>
            <sz val="9"/>
            <color indexed="81"/>
            <rFont val="Tahoma"/>
            <charset val="1"/>
          </rPr>
          <t>[Operating Income]: OperatingIncomeLoss _x000D_
Calculation: 10.26B_x000D_
Label: Operating income_x000D_
Units: USD_x000D_
Balance: credit_x000D_
Taxonomy: 2023_x000D_
Period: 2019-Q2_x000D_
------------------------_x000D_
CID: 0000789019 (MSFT)_x000D_
Accession: 0001564590-20-034944_x000D_
Report section: (2) INCOME STATEMENTS_x000D_
 by @XBRLAnalyst</t>
        </r>
      </text>
    </comment>
    <comment ref="G37" authorId="0" shapeId="0" xr:uid="{44B659E5-44E3-485D-A4B9-DCA6BFD347C9}">
      <text>
        <r>
          <rPr>
            <sz val="9"/>
            <color indexed="81"/>
            <rFont val="Tahoma"/>
            <charset val="1"/>
          </rPr>
          <t>[Operating Income]: OperatingIncomeLoss _x000D_
Calculation: 10.34B_x000D_
Label: Operating income_x000D_
Units: USD_x000D_
Balance: credit_x000D_
Taxonomy: 2023_x000D_
Period: 2019-Q3_x000D_
------------------------_x000D_
CID: 0000789019 (MSFT)_x000D_
Accession: 0001564590-20-034944_x000D_
Report section: (2) INCOME STATEMENTS_x000D_
 by @XBRLAnalyst</t>
        </r>
      </text>
    </comment>
    <comment ref="H37" authorId="0" shapeId="0" xr:uid="{223243B7-0A2D-4223-AA05-764D098163FA}">
      <text>
        <r>
          <rPr>
            <sz val="9"/>
            <color indexed="81"/>
            <rFont val="Tahoma"/>
            <charset val="1"/>
          </rPr>
          <t>[Operating Income]: OperatingIncomeLoss _x000D_
Calculation: 12.41B_x000D_
Label: Operating income_x000D_
Units: USD_x000D_
Balance: credit_x000D_
Taxonomy: 2023_x000D_
Period: 2019-Q4_x000D_
------------------------_x000D_
CID: 0000789019 (MSFT)_x000D_
Accession: 0001564590-20-034944_x000D_
Report section: (2) INCOME STATEMENTS_x000D_
 by @XBRLAnalyst</t>
        </r>
      </text>
    </comment>
    <comment ref="I37" authorId="0" shapeId="0" xr:uid="{77CD49F5-7C30-4267-9691-1B69E025497F}">
      <text>
        <r>
          <rPr>
            <sz val="9"/>
            <color indexed="81"/>
            <rFont val="Tahoma"/>
            <charset val="1"/>
          </rPr>
          <t>[Operating Income]: OperatingIncomeLoss _x000D_
Calculation: 42.96B_x000D_
Label: Operating income_x000D_
Units: USD_x000D_
Balance: credit_x000D_
Taxonomy: 2023_x000D_
Period: 2019-FY_x000D_
------------------------_x000D_
CID: 0000789019 (MSFT)_x000D_
Accession: 0001564590-21-039151_x000D_
Report section: (2) INCOME STATEMENTS_x000D_
 by @XBRLAnalyst</t>
        </r>
      </text>
    </comment>
    <comment ref="E38" authorId="0" shapeId="0" xr:uid="{A0E05669-E363-4ACD-B86C-8E01F2270DF8}">
      <text>
        <r>
          <rPr>
            <sz val="9"/>
            <color indexed="81"/>
            <rFont val="Tahoma"/>
            <charset val="1"/>
          </rPr>
          <t>[Operating Income]: OperatingIncomeLoss _x000D_
Calculation: 12.69B_x000D_
Label: Operating income_x000D_
Units: USD_x000D_
Balance: credit_x000D_
Taxonomy: 2023_x000D_
Period: 2020-Q1_x000D_
------------------------_x000D_
CID: 0000789019 (MSFT)_x000D_
Accession: 0001564590-20-047996_x000D_
Report section: (2) INCOME STATEMENTS_x000D_
 by @XBRLAnalyst</t>
        </r>
      </text>
    </comment>
    <comment ref="F38" authorId="0" shapeId="0" xr:uid="{956CB608-AF70-44D6-93B2-F75ECA4F4F8E}">
      <text>
        <r>
          <rPr>
            <sz val="9"/>
            <color indexed="81"/>
            <rFont val="Tahoma"/>
            <charset val="1"/>
          </rPr>
          <t>[Operating Income]: OperatingIncomeLoss _x000D_
Calculation: 13.89B_x000D_
Label: Operating income_x000D_
Units: USD_x000D_
Balance: credit_x000D_
Taxonomy: 2023_x000D_
Period: 2020-Q2_x000D_
------------------------_x000D_
CID: 0000789019 (MSFT)_x000D_
Accession: 0001564590-21-002316_x000D_
Report section: (2) INCOME STATEMENTS_x000D_
 by @XBRLAnalyst</t>
        </r>
      </text>
    </comment>
    <comment ref="G38" authorId="0" shapeId="0" xr:uid="{8A7C8E7E-0214-488A-80CF-B2952FBE1B6A}">
      <text>
        <r>
          <rPr>
            <sz val="9"/>
            <color indexed="81"/>
            <rFont val="Tahoma"/>
            <charset val="1"/>
          </rPr>
          <t>[Operating Income]: OperatingIncomeLoss _x000D_
Calculation: 12.98B_x000D_
Label: Operating income_x000D_
Units: USD_x000D_
Balance: credit_x000D_
Taxonomy: 2023_x000D_
Period: 2020-Q3_x000D_
------------------------_x000D_
CID: 0000789019 (MSFT)_x000D_
Accession: 0001564590-21-020891_x000D_
Report section: (2) INCOME STATEMENTS_x000D_
 by @XBRLAnalyst</t>
        </r>
      </text>
    </comment>
    <comment ref="H38" authorId="0" shapeId="0" xr:uid="{59200695-5F33-4B07-8B4C-8F4097AADEBC}">
      <text>
        <r>
          <rPr>
            <sz val="9"/>
            <color indexed="81"/>
            <rFont val="Tahoma"/>
            <charset val="1"/>
          </rPr>
          <t>[Operating Income]: OperatingIncomeLoss _x000D_
Calculation: &lt;FY: 52.96B - Q3CUM: 39.55B&gt;_x000D_
Label: Operating income_x000D_
Units: USD_x000D_
Balance: credit_x000D_
Taxonomy: 2023_x000D_
Period: 2020-Q4_x000D_
------------------------_x000D_
CID: 0000789019 (MSFT)_x000D_
Accession: 0001564590-21-039151_x000D_
Report section: (2) INCOME STATEMENTS_x000D_
 by @XBRLAnalyst</t>
        </r>
      </text>
    </comment>
    <comment ref="I38" authorId="0" shapeId="0" xr:uid="{0974E86E-B09F-4A47-8964-30181D300C57}">
      <text>
        <r>
          <rPr>
            <sz val="9"/>
            <color indexed="81"/>
            <rFont val="Tahoma"/>
            <charset val="1"/>
          </rPr>
          <t>[Operating Income]: OperatingIncomeLoss _x000D_
Calculation: 52.96B_x000D_
Label: Operating income_x000D_
Units: USD_x000D_
Balance: credit_x000D_
Taxonomy: 2023_x000D_
Period: 2020-FY_x000D_
------------------------_x000D_
CID: 0000789019 (MSFT)_x000D_
Accession: 0001564590-22-026876_x000D_
Report section: (2) INCOME STATEMENTS_x000D_
 by @XBRLAnalyst</t>
        </r>
      </text>
    </comment>
    <comment ref="E39" authorId="0" shapeId="0" xr:uid="{497CDA2C-8795-41AF-BD10-07D42C454021}">
      <text>
        <r>
          <rPr>
            <sz val="9"/>
            <color indexed="81"/>
            <rFont val="Tahoma"/>
            <charset val="1"/>
          </rPr>
          <t>[Operating Income]: OperatingIncomeLoss _x000D_
Calculation: 15.88B_x000D_
Label: Operating income_x000D_
Units: USD_x000D_
Balance: credit_x000D_
Taxonomy: 2023_x000D_
Period: 2021-Q1_x000D_
------------------------_x000D_
CID: 0000789019 (MSFT)_x000D_
Accession: 0001564590-21-051992_x000D_
Report section: (2) INCOME STATEMENTS_x000D_
 by @XBRLAnalyst</t>
        </r>
      </text>
    </comment>
    <comment ref="F39" authorId="0" shapeId="0" xr:uid="{954D0C1B-34F2-4C81-8412-5E0A209267AA}">
      <text>
        <r>
          <rPr>
            <sz val="9"/>
            <color indexed="81"/>
            <rFont val="Tahoma"/>
            <charset val="1"/>
          </rPr>
          <t>[Operating Income]: OperatingIncomeLoss _x000D_
Calculation: 17.9B_x000D_
Label: Operating income_x000D_
Units: USD_x000D_
Balance: credit_x000D_
Taxonomy: 2023_x000D_
Period: 2021-Q2_x000D_
------------------------_x000D_
CID: 0000789019 (MSFT)_x000D_
Accession: 0001564590-22-002324_x000D_
Report section: (2) INCOME STATEMENTS_x000D_
 by @XBRLAnalyst</t>
        </r>
      </text>
    </comment>
    <comment ref="G39" authorId="0" shapeId="0" xr:uid="{0686D99C-B2DA-4FB9-ADF2-3ECFC081124F}">
      <text>
        <r>
          <rPr>
            <sz val="9"/>
            <color indexed="81"/>
            <rFont val="Tahoma"/>
            <charset val="1"/>
          </rPr>
          <t>[Operating Income]: OperatingIncomeLoss _x000D_
Calculation: 17.05B_x000D_
Label: Operating income_x000D_
Units: USD_x000D_
Balance: credit_x000D_
Taxonomy: 2023_x000D_
Period: 2021-Q3_x000D_
------------------------_x000D_
CID: 0000789019 (MSFT)_x000D_
Accession: 0001564590-22-015675_x000D_
Report section: (2) INCOME STATEMENTS_x000D_
 by @XBRLAnalyst</t>
        </r>
      </text>
    </comment>
    <comment ref="H39" authorId="0" shapeId="0" xr:uid="{F7B8541A-3F93-4665-9EA2-7DD225E768AA}">
      <text>
        <r>
          <rPr>
            <sz val="9"/>
            <color indexed="81"/>
            <rFont val="Tahoma"/>
            <charset val="1"/>
          </rPr>
          <t>[Operating Income]: OperatingIncomeLoss _x000D_
Calculation: &lt;FY: 69.92B - Q3CUM: 50.82B&gt;_x000D_
Label: Operating income_x000D_
Units: USD_x000D_
Balance: credit_x000D_
Taxonomy: 2023_x000D_
Period: 2021-Q4_x000D_
------------------------_x000D_
CID: 0000789019 (MSFT)_x000D_
Accession: 0001564590-22-026876_x000D_
Report section: (2) INCOME STATEMENTS_x000D_
 by @XBRLAnalyst</t>
        </r>
      </text>
    </comment>
    <comment ref="I39" authorId="0" shapeId="0" xr:uid="{448FE95F-A195-46B6-AB3E-F89F968765EB}">
      <text>
        <r>
          <rPr>
            <sz val="9"/>
            <color indexed="81"/>
            <rFont val="Tahoma"/>
            <charset val="1"/>
          </rPr>
          <t>[Operating Income]: OperatingIncomeLoss _x000D_
Calculation: 69.92B_x000D_
Label: Operating income_x000D_
Units: USD_x000D_
Balance: credit_x000D_
Taxonomy: 2023_x000D_
Period: 2021-FY_x000D_
------------------------_x000D_
CID: 0000789019 (MSFT)_x000D_
Accession: 0001564590-22-026876_x000D_
Report section: (2) INCOME STATEMENTS_x000D_
 by @XBRLAnalyst</t>
        </r>
      </text>
    </comment>
    <comment ref="E40" authorId="0" shapeId="0" xr:uid="{B5BD09E3-D887-40FF-9769-29C81A655017}">
      <text>
        <r>
          <rPr>
            <sz val="9"/>
            <color indexed="81"/>
            <rFont val="Tahoma"/>
            <charset val="1"/>
          </rPr>
          <t>[Operating Income]: OperatingIncomeLoss _x000D_
Calculation: 20.24B_x000D_
Label: Operating income_x000D_
Units: USD_x000D_
Balance: credit_x000D_
Taxonomy: 2023_x000D_
Period: 2022-Q1_x000D_
------------------------_x000D_
CID: 0000789019 (MSFT)_x000D_
Accession: 0001564590-22-035087_x000D_
Report section: (2) INCOME STATEMENTS_x000D_
 by @XBRLAnalyst</t>
        </r>
      </text>
    </comment>
    <comment ref="F40" authorId="0" shapeId="0" xr:uid="{C982EE48-0BE3-4DF9-AC2E-8633E6B8634E}">
      <text>
        <r>
          <rPr>
            <sz val="9"/>
            <color indexed="81"/>
            <rFont val="Tahoma"/>
            <charset val="1"/>
          </rPr>
          <t>[Operating Income]: OperatingIncomeLoss _x000D_
Calculation: 22.25B_x000D_
Label: Operating income_x000D_
Units: USD_x000D_
Balance: credit_x000D_
Taxonomy: 2023_x000D_
Period: 2022-Q2_x000D_
------------------------_x000D_
CID: 0000789019 (MSFT)_x000D_
Accession: 0001564590-23-000733_x000D_
Report section: (2) INCOME STATEMENTS_x000D_
 by @XBRLAnalyst</t>
        </r>
      </text>
    </comment>
    <comment ref="G40" authorId="0" shapeId="0" xr:uid="{0DCF5B23-BCF3-4414-ABE2-5A14D3E4EFE5}">
      <text>
        <r>
          <rPr>
            <sz val="9"/>
            <color indexed="81"/>
            <rFont val="Tahoma"/>
            <charset val="1"/>
          </rPr>
          <t>[Operating Income]: OperatingIncomeLoss _x000D_
Calculation: 20.36B_x000D_
Label: Operating income_x000D_
Units: USD_x000D_
Balance: credit_x000D_
Taxonomy: 2023_x000D_
Period: 2022-Q3_x000D_
------------------------_x000D_
CID: 0000789019 (MSFT)_x000D_
Accession: 0001564590-22-015675_x000D_
Report section: (2) INCOME STATEMENTS_x000D_
 by @XBRLAnalyst</t>
        </r>
      </text>
    </comment>
    <comment ref="H40" authorId="0" shapeId="0" xr:uid="{142154D7-61CC-446D-9373-E2F579B09FD2}">
      <text>
        <r>
          <rPr>
            <sz val="9"/>
            <color indexed="81"/>
            <rFont val="Tahoma"/>
            <charset val="1"/>
          </rPr>
          <t>[Operating Income]: OperatingIncomeLoss _x000D_
Calculation: &lt;FY: 83.38B - Q3CUM: 62.85B&gt;_x000D_
Label: Operating income_x000D_
Units: USD_x000D_
Balance: credit_x000D_
Taxonomy: 2023_x000D_
Period: 2022-Q4_x000D_
------------------------_x000D_
CID: 0000789019 (MSFT)_x000D_
Accession: 0001564590-22-026876_x000D_
Report section: (2) INCOME STATEMENTS_x000D_
 by @XBRLAnalyst</t>
        </r>
      </text>
    </comment>
    <comment ref="I40" authorId="0" shapeId="0" xr:uid="{DAA4D103-D035-4809-ACAE-1B1A7A82EAF4}">
      <text>
        <r>
          <rPr>
            <sz val="9"/>
            <color indexed="81"/>
            <rFont val="Tahoma"/>
            <charset val="1"/>
          </rPr>
          <t>[Operating Income]: OperatingIncomeLoss _x000D_
Calculation: 83.38B_x000D_
Label: Operating income_x000D_
Units: USD_x000D_
Balance: credit_x000D_
Taxonomy: 2023_x000D_
Period: 2022-FY_x000D_
------------------------_x000D_
CID: 0000789019 (MSFT)_x000D_
Accession: 0001564590-22-026876_x000D_
Report section: (2) INCOME STATEMENTS_x000D_
 by @XBRLAnalyst</t>
        </r>
      </text>
    </comment>
    <comment ref="D41" authorId="1" shapeId="0" xr:uid="{00000000-0006-0000-0000-000040000000}">
      <text>
        <r>
          <rPr>
            <sz val="9"/>
            <color indexed="81"/>
            <rFont val="Tahoma"/>
            <family val="2"/>
          </rPr>
          <t>Period: 2014-Q2_x000D_
------------------------_x000D_
CIK: 0000040545 (GE)_x000D_
Accession: 0000040545-14-000034_x000D_
 by @XBRLAnalyst</t>
        </r>
      </text>
    </comment>
    <comment ref="E41" authorId="0" shapeId="0" xr:uid="{8920B117-DCDB-4ADD-9FFA-ECFA63F225F7}">
      <text>
        <r>
          <rPr>
            <sz val="9"/>
            <color indexed="81"/>
            <rFont val="Tahoma"/>
            <charset val="1"/>
          </rPr>
          <t>[Operating Income]: OperatingIncomeLoss _x000D_
Calculation: 21.52B_x000D_
Label: Operating income_x000D_
Units: USD_x000D_
Balance: credit_x000D_
Taxonomy: 2023_x000D_
Period: 2023-Q1_x000D_
------------------------_x000D_
CID: 0000789019 (MSFT)_x000D_
Accession: 0001564590-22-035087_x000D_
Report section: (2) INCOME STATEMENTS_x000D_
 by @XBRLAnalyst</t>
        </r>
      </text>
    </comment>
    <comment ref="F41" authorId="0" shapeId="0" xr:uid="{3FD9903C-6F39-4465-8CF9-18893D1F46A3}">
      <text>
        <r>
          <rPr>
            <sz val="9"/>
            <color indexed="81"/>
            <rFont val="Tahoma"/>
            <charset val="1"/>
          </rPr>
          <t>[Operating Income]: OperatingIncomeLoss _x000D_
Calculation: 20.4B_x000D_
Label: Operating income_x000D_
Units: USD_x000D_
Balance: credit_x000D_
Taxonomy: 2023_x000D_
Period: 2023-Q2_x000D_
------------------------_x000D_
CID: 0000789019 (MSFT)_x000D_
Accession: 0001564590-23-000733_x000D_
Report section: (2) INCOME STATEMENTS_x000D_
 by @XBRLAnalyst</t>
        </r>
      </text>
    </comment>
    <comment ref="G41" authorId="0" shapeId="0" xr:uid="{8BAE155C-54F0-42B9-B287-47E40B995D4B}">
      <text>
        <r>
          <rPr>
            <sz val="9"/>
            <color indexed="81"/>
            <rFont val="Tahoma"/>
            <charset val="1"/>
          </rPr>
          <t>No data_x000D_
Period: 2023-Q3_x000D_
------------------------_x000D_
CID: 0000789019 (MSFT)_x000D_
 by @XBRLAnalyst</t>
        </r>
      </text>
    </comment>
    <comment ref="H41" authorId="0" shapeId="0" xr:uid="{19DF0260-0291-489C-AFCC-DF691E6A3E57}">
      <text>
        <r>
          <rPr>
            <sz val="9"/>
            <color indexed="81"/>
            <rFont val="Tahoma"/>
            <charset val="1"/>
          </rPr>
          <t>No data_x000D_
Period: 2023-Q4_x000D_
------------------------_x000D_
CID: 0000789019 (MSFT)_x000D_
 by @XBRLAnalyst</t>
        </r>
      </text>
    </comment>
    <comment ref="I41" authorId="0" shapeId="0" xr:uid="{12DADAC1-76A5-42C3-AA14-27FCF71B0D67}">
      <text>
        <r>
          <rPr>
            <sz val="9"/>
            <color indexed="81"/>
            <rFont val="Tahoma"/>
            <charset val="1"/>
          </rPr>
          <t>No data_x000D_
Period: 2023-FY_x000D_
------------------------_x000D_
CID: 0000789019 (MSFT)_x000D_
 by @XBRLAnalyst</t>
        </r>
      </text>
    </comment>
    <comment ref="E42" authorId="0" shapeId="0" xr:uid="{530C46FD-E8E4-452F-B787-1452BA52AB6A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15.14B_x000D_
Label: Cash and cash equivalents_x000D_
Units: USD_x000D_
Balance: debit_x000D_
Taxonomy: 2023_x000D_
Period: 2019-Q1_x000D_
------------------------_x000D_
CID: 0000789019 (MSFT)_x000D_
Accession: 0001564590-19-001392_x000D_
Report section: (4) BALANCE SHEETS_x000D_
 by @XBRLAnalyst</t>
        </r>
      </text>
    </comment>
    <comment ref="F42" authorId="0" shapeId="0" xr:uid="{19304DAD-B5BD-476E-A28C-98EAE6B19D5D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6.64B_x000D_
Label: Cash and cash equivalents_x000D_
Units: USD_x000D_
Balance: debit_x000D_
Taxonomy: 2023_x000D_
Period: 2019-Q2_x000D_
------------------------_x000D_
CID: 0000789019 (MSFT)_x000D_
Accession: 0001564590-19-012709_x000D_
Report section: (4) BALANCE SHEETS_x000D_
 by @XBRLAnalyst</t>
        </r>
      </text>
    </comment>
    <comment ref="G42" authorId="0" shapeId="0" xr:uid="{8B08BFDE-730C-4281-A015-A68809BBA11B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11.21B_x000D_
Label: Cash and cash equivalents_x000D_
Units: USD_x000D_
Balance: debit_x000D_
Taxonomy: 2023_x000D_
Period: 2019-Q3_x000D_
------------------------_x000D_
CID: 0000789019 (MSFT)_x000D_
Accession: 0001564590-19-012709_x000D_
Report section: (4) BALANCE SHEETS_x000D_
 by @XBRLAnalyst</t>
        </r>
      </text>
    </comment>
    <comment ref="H42" authorId="0" shapeId="0" xr:uid="{57406F26-3F36-498D-8646-00C5FE419905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11.36B_x000D_
Label: Cash and cash equivalents_x000D_
Units: USD_x000D_
Balance: debit_x000D_
Taxonomy: 2023_x000D_
Period: 2019-Q4_x000D_
------------------------_x000D_
CID: 0000789019 (MSFT)_x000D_
Accession: 0001564590-20-034944_x000D_
Report section: (4) BALANCE SHEETS_x000D_
 by @XBRLAnalyst</t>
        </r>
      </text>
    </comment>
    <comment ref="I42" authorId="0" shapeId="0" xr:uid="{BEA6ECAF-B83C-4CBA-AB55-7DE1F1C2CE43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11.36B_x000D_
Label: Cash and cash equivalents_x000D_
Units: USD_x000D_
Balance: debit_x000D_
Taxonomy: 2023_x000D_
Period: 2019-FY_x000D_
------------------------_x000D_
CID: 0000789019 (MSFT)_x000D_
Accession: 0001564590-20-034944_x000D_
Report section: (4) BALANCE SHEETS_x000D_
 by @XBRLAnalyst</t>
        </r>
      </text>
    </comment>
    <comment ref="E43" authorId="0" shapeId="0" xr:uid="{6B3F10DD-AA48-40A1-B86C-B9F9385409E0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13.12B_x000D_
Label: Cash and cash equivalents_x000D_
Units: USD_x000D_
Balance: debit_x000D_
Taxonomy: 2023_x000D_
Period: 2020-Q1_x000D_
------------------------_x000D_
CID: 0000789019 (MSFT)_x000D_
Accession: 0001564590-19-037549_x000D_
Report section: (4) BALANCE SHEETS_x000D_
 by @XBRLAnalyst</t>
        </r>
      </text>
    </comment>
    <comment ref="F43" authorId="0" shapeId="0" xr:uid="{C65AB3BD-816F-4242-BD64-5F27E9AEEA47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8.86B_x000D_
Label: Cash and cash equivalents_x000D_
Units: USD_x000D_
Balance: debit_x000D_
Taxonomy: 2023_x000D_
Period: 2020-Q2_x000D_
------------------------_x000D_
CID: 0000789019 (MSFT)_x000D_
Accession: 0001564590-20-002450_x000D_
Report section: (4) BALANCE SHEETS_x000D_
 by @XBRLAnalyst</t>
        </r>
      </text>
    </comment>
    <comment ref="G43" authorId="0" shapeId="0" xr:uid="{BE438B8E-1973-4700-9AE0-068E13E07076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11.71B_x000D_
Label: Cash and cash equivalents_x000D_
Units: USD_x000D_
Balance: debit_x000D_
Taxonomy: 2023_x000D_
Period: 2020-Q3_x000D_
------------------------_x000D_
CID: 0000789019 (MSFT)_x000D_
Accession: 0001564590-20-019706_x000D_
Report section: (4) BALANCE SHEETS_x000D_
 by @XBRLAnalyst</t>
        </r>
      </text>
    </comment>
    <comment ref="H43" authorId="0" shapeId="0" xr:uid="{0DB1D6AB-C1CF-4611-A061-B1776AD9D92F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13.58B_x000D_
Label: Cash and cash equivalents_x000D_
Units: USD_x000D_
Balance: debit_x000D_
Taxonomy: 2023_x000D_
Period: 2020-Q4_x000D_
------------------------_x000D_
CID: 0000789019 (MSFT)_x000D_
Accession: 0001564590-21-039151_x000D_
Report section: (4) BALANCE SHEETS_x000D_
 by @XBRLAnalyst</t>
        </r>
      </text>
    </comment>
    <comment ref="I43" authorId="0" shapeId="0" xr:uid="{4DACDE6B-237A-49C8-952E-8C541681B033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13.58B_x000D_
Label: Cash and cash equivalents_x000D_
Units: USD_x000D_
Balance: debit_x000D_
Taxonomy: 2023_x000D_
Period: 2020-FY_x000D_
------------------------_x000D_
CID: 0000789019 (MSFT)_x000D_
Accession: 0001564590-21-039151_x000D_
Report section: (4) BALANCE SHEETS_x000D_
 by @XBRLAnalyst</t>
        </r>
      </text>
    </comment>
    <comment ref="E44" authorId="0" shapeId="0" xr:uid="{225CA520-64BC-4C8F-9B49-964B31D57ACA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17.21B_x000D_
Label: Cash and cash equivalents_x000D_
Units: USD_x000D_
Balance: debit_x000D_
Taxonomy: 2023_x000D_
Period: 2021-Q1_x000D_
------------------------_x000D_
CID: 0000789019 (MSFT)_x000D_
Accession: 0001564590-20-047996_x000D_
Report section: (4) BALANCE SHEETS_x000D_
 by @XBRLAnalyst</t>
        </r>
      </text>
    </comment>
    <comment ref="F44" authorId="0" shapeId="0" xr:uid="{AD7FD5C7-E3E5-44E2-952C-40141E5E79EA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14.43B_x000D_
Label: Cash and cash equivalents_x000D_
Units: USD_x000D_
Balance: debit_x000D_
Taxonomy: 2023_x000D_
Period: 2021-Q2_x000D_
------------------------_x000D_
CID: 0000789019 (MSFT)_x000D_
Accession: 0001564590-21-002316_x000D_
Report section: (4) BALANCE SHEETS_x000D_
 by @XBRLAnalyst</t>
        </r>
      </text>
    </comment>
    <comment ref="G44" authorId="0" shapeId="0" xr:uid="{37F29369-E43A-4686-BAF5-6D414C3EB267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13.7B_x000D_
Label: Cash and cash equivalents_x000D_
Units: USD_x000D_
Balance: debit_x000D_
Taxonomy: 2023_x000D_
Period: 2021-Q3_x000D_
------------------------_x000D_
CID: 0000789019 (MSFT)_x000D_
Accession: 0001564590-21-020891_x000D_
Report section: (4) BALANCE SHEETS_x000D_
 by @XBRLAnalyst</t>
        </r>
      </text>
    </comment>
    <comment ref="H44" authorId="0" shapeId="0" xr:uid="{D002501D-FE5A-4BF6-8DF4-826A3BF8F140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14.22B_x000D_
Label: Cash and cash equivalents_x000D_
Units: USD_x000D_
Balance: debit_x000D_
Taxonomy: 2023_x000D_
Period: 2021-Q4_x000D_
------------------------_x000D_
CID: 0000789019 (MSFT)_x000D_
Accession: 0001564590-22-026876_x000D_
Report section: (4) BALANCE SHEETS_x000D_
 by @XBRLAnalyst</t>
        </r>
      </text>
    </comment>
    <comment ref="I44" authorId="0" shapeId="0" xr:uid="{F5C4CB21-F414-4AB9-849D-5797C90269A3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14.22B_x000D_
Label: Cash and cash equivalents_x000D_
Units: USD_x000D_
Balance: debit_x000D_
Taxonomy: 2023_x000D_
Period: 2021-FY_x000D_
------------------------_x000D_
CID: 0000789019 (MSFT)_x000D_
Accession: 0001564590-22-026876_x000D_
Report section: (4) BALANCE SHEETS_x000D_
 by @XBRLAnalyst</t>
        </r>
      </text>
    </comment>
    <comment ref="E45" authorId="0" shapeId="0" xr:uid="{60C32FCF-72E0-479C-A732-037C2B8B8791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19.17B_x000D_
Label: Cash and cash equivalents_x000D_
Units: USD_x000D_
Balance: debit_x000D_
Taxonomy: 2023_x000D_
Period: 2022-Q1_x000D_
------------------------_x000D_
CID: 0000789019 (MSFT)_x000D_
Accession: 0001564590-21-051992_x000D_
Report section: (4) BALANCE SHEETS_x000D_
 by @XBRLAnalyst</t>
        </r>
      </text>
    </comment>
    <comment ref="F45" authorId="0" shapeId="0" xr:uid="{35D0DCBB-EA93-4423-95FD-0664E7FD486A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20.6B_x000D_
Label: Cash and cash equivalents_x000D_
Units: USD_x000D_
Balance: debit_x000D_
Taxonomy: 2023_x000D_
Period: 2022-Q2_x000D_
------------------------_x000D_
CID: 0000789019 (MSFT)_x000D_
Accession: 0001564590-22-002324_x000D_
Report section: (4) BALANCE SHEETS_x000D_
 by @XBRLAnalyst</t>
        </r>
      </text>
    </comment>
    <comment ref="G45" authorId="0" shapeId="0" xr:uid="{27F4EC2E-E958-4CF3-9D4C-C240B29F9970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12.5B_x000D_
Label: Cash and cash equivalents_x000D_
Units: USD_x000D_
Balance: debit_x000D_
Taxonomy: 2023_x000D_
Period: 2022-Q3_x000D_
------------------------_x000D_
CID: 0000789019 (MSFT)_x000D_
Accession: 0001564590-22-015675_x000D_
Report section: (4) BALANCE SHEETS_x000D_
 by @XBRLAnalyst</t>
        </r>
      </text>
    </comment>
    <comment ref="H45" authorId="0" shapeId="0" xr:uid="{E69A1577-8958-45D0-89A2-B1BC875BB4EA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13.93B_x000D_
Label: Cash and cash equivalents_x000D_
Units: USD_x000D_
Balance: debit_x000D_
Taxonomy: 2023_x000D_
Period: 2022-Q4_x000D_
------------------------_x000D_
CID: 0000789019 (MSFT)_x000D_
Accession: 0001564590-23-000733_x000D_
Report section: (4) BALANCE SHEETS_x000D_
 by @XBRLAnalyst</t>
        </r>
      </text>
    </comment>
    <comment ref="I45" authorId="0" shapeId="0" xr:uid="{F17F17E1-D24F-4969-9E4B-B27AF06E551D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13.93B_x000D_
Label: Cash and cash equivalents_x000D_
Units: USD_x000D_
Balance: debit_x000D_
Taxonomy: 2023_x000D_
Period: 2022-FY_x000D_
------------------------_x000D_
CID: 0000789019 (MSFT)_x000D_
Accession: 0001564590-23-000733_x000D_
Report section: (4) BALANCE SHEETS_x000D_
 by @XBRLAnalyst</t>
        </r>
      </text>
    </comment>
    <comment ref="D46" authorId="1" shapeId="0" xr:uid="{00000000-0006-0000-0000-00005A000000}">
      <text>
        <r>
          <rPr>
            <sz val="9"/>
            <color indexed="81"/>
            <rFont val="Tahoma"/>
            <family val="2"/>
          </rPr>
          <t>Period: 2014-Q2_x000D_
------------------------_x000D_
CIK: 0000040545 (GE)_x000D_
Accession: 0000040545-14-000034_x000D_
 by @XBRLAnalyst</t>
        </r>
      </text>
    </comment>
    <comment ref="E46" authorId="0" shapeId="0" xr:uid="{BA2ED4D7-FF0A-4BA6-A2A5-028ABB75A54A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22.88B_x000D_
Label: Cash and cash equivalents_x000D_
Units: USD_x000D_
Balance: debit_x000D_
Taxonomy: 2023_x000D_
Period: 2023-Q1_x000D_
------------------------_x000D_
CID: 0000789019 (MSFT)_x000D_
Accession: 0001564590-22-035087_x000D_
Report section: (4) BALANCE SHEETS_x000D_
 by @XBRLAnalyst</t>
        </r>
      </text>
    </comment>
    <comment ref="F46" authorId="0" shapeId="0" xr:uid="{83683041-9D55-4EDE-BCC6-B650F4108B00}">
      <text>
        <r>
          <rPr>
            <sz val="9"/>
            <color indexed="81"/>
            <rFont val="Tahoma"/>
            <charset val="1"/>
          </rPr>
          <t>[Cash &amp; Cash Equivalents]: CashAndCashEquivalentsAtCarryingValue _x000D_
Calculation: 15.65B_x000D_
Label: Cash and cash equivalents_x000D_
Units: USD_x000D_
Balance: debit_x000D_
Taxonomy: 2023_x000D_
Period: 2023-Q2_x000D_
------------------------_x000D_
CID: 0000789019 (MSFT)_x000D_
Accession: 0001564590-23-000733_x000D_
Report section: (4) BALANCE SHEETS_x000D_
 by @XBRLAnalyst</t>
        </r>
      </text>
    </comment>
    <comment ref="G46" authorId="0" shapeId="0" xr:uid="{2A1558FE-61B1-417F-A574-A72A9C8D3857}">
      <text>
        <r>
          <rPr>
            <sz val="9"/>
            <color indexed="81"/>
            <rFont val="Tahoma"/>
            <charset val="1"/>
          </rPr>
          <t>No data_x000D_
Period: 2023-Q3_x000D_
------------------------_x000D_
CID: 0000789019 (MSFT)_x000D_
 by @XBRLAnalyst</t>
        </r>
      </text>
    </comment>
    <comment ref="H46" authorId="0" shapeId="0" xr:uid="{1B04CDB8-8E3E-457C-86F0-53F17A33B587}">
      <text>
        <r>
          <rPr>
            <sz val="9"/>
            <color indexed="81"/>
            <rFont val="Tahoma"/>
            <charset val="1"/>
          </rPr>
          <t>No data_x000D_
Period: 2023-Q4_x000D_
------------------------_x000D_
CID: 0000789019 (MSFT)_x000D_
 by @XBRLAnalyst</t>
        </r>
      </text>
    </comment>
    <comment ref="I46" authorId="0" shapeId="0" xr:uid="{1A924FF9-2B5F-45D2-83D0-7546F66C1C63}">
      <text>
        <r>
          <rPr>
            <sz val="9"/>
            <color indexed="81"/>
            <rFont val="Tahoma"/>
            <charset val="1"/>
          </rPr>
          <t>No data_x000D_
Period: 2023-FY_x000D_
------------------------_x000D_
CID: 0000789019 (MSFT)_x000D_
 by @XBRLAnalyst</t>
        </r>
      </text>
    </comment>
    <comment ref="E52" authorId="2" shapeId="0" xr:uid="{00000000-0006-0000-0000-000060000000}">
      <text>
        <r>
          <rPr>
            <sz val="9"/>
            <color indexed="81"/>
            <rFont val="Tahoma"/>
            <family val="2"/>
          </rPr>
          <t>Period: 2014-Q2_x000D_
------------------------_x000D_
CIK: 0000789019 (MSFT)_x000D_
Accession: 0001193125-14-018634</t>
        </r>
      </text>
    </comment>
    <comment ref="F52" authorId="0" shapeId="0" xr:uid="{8BE8D622-B9CB-482A-92E4-28EF6DC01462}">
      <text>
        <r>
          <rPr>
            <sz val="9"/>
            <color indexed="81"/>
            <rFont val="Tahoma"/>
            <charset val="1"/>
          </rPr>
          <t>Adjusted Volume (MSFT)_x000D_
Date: 2023-02-17_x000D_
 by @XBRLAnalyst</t>
        </r>
      </text>
    </comment>
    <comment ref="G52" authorId="0" shapeId="0" xr:uid="{CAA448DD-4A97-490B-A306-8A91C36DE485}">
      <text>
        <r>
          <rPr>
            <sz val="9"/>
            <color indexed="81"/>
            <rFont val="Tahoma"/>
            <charset val="1"/>
          </rPr>
          <t>Adjusted Closing Price (MSFT)_x000D_
Date: 2023-02-17_x000D_
 by @XBRLAnalyst</t>
        </r>
      </text>
    </comment>
    <comment ref="F53" authorId="0" shapeId="0" xr:uid="{14C6BA05-BE5A-4511-8E3A-81876F5CCE56}">
      <text>
        <r>
          <rPr>
            <sz val="9"/>
            <color indexed="81"/>
            <rFont val="Tahoma"/>
            <charset val="1"/>
          </rPr>
          <t>Adjusted Volume (MSFT)_x000D_
Date: 2023-01-18_x000D_
 by @XBRLAnalyst</t>
        </r>
      </text>
    </comment>
    <comment ref="G53" authorId="0" shapeId="0" xr:uid="{26C20AE5-F313-4894-96B9-1075ADE43F2A}">
      <text>
        <r>
          <rPr>
            <sz val="9"/>
            <color indexed="81"/>
            <rFont val="Tahoma"/>
            <charset val="1"/>
          </rPr>
          <t>Adjusted Closing Price (MSFT)_x000D_
Date: 2023-01-18_x000D_
 by @XBRLAnalyst</t>
        </r>
      </text>
    </comment>
    <comment ref="F54" authorId="0" shapeId="0" xr:uid="{C2D03B7B-D93B-4535-AC7C-9EBE15C48152}">
      <text>
        <r>
          <rPr>
            <sz val="9"/>
            <color indexed="81"/>
            <rFont val="Tahoma"/>
            <charset val="1"/>
          </rPr>
          <t>Adjusted Volume (MSFT)_x000D_
Date: 2022-12-19_x000D_
 by @XBRLAnalyst</t>
        </r>
      </text>
    </comment>
    <comment ref="G54" authorId="0" shapeId="0" xr:uid="{E3BC952E-E55A-417E-BA62-B8CEB0A815D5}">
      <text>
        <r>
          <rPr>
            <sz val="9"/>
            <color indexed="81"/>
            <rFont val="Tahoma"/>
            <charset val="1"/>
          </rPr>
          <t>Adjusted Closing Price (MSFT)_x000D_
Date: 2022-12-19_x000D_
 by @XBRLAnalyst</t>
        </r>
      </text>
    </comment>
    <comment ref="F55" authorId="0" shapeId="0" xr:uid="{14CAE888-69D0-4916-A593-E44874983FCB}">
      <text>
        <r>
          <rPr>
            <sz val="9"/>
            <color indexed="81"/>
            <rFont val="Tahoma"/>
            <charset val="1"/>
          </rPr>
          <t>Adjusted Volume (MSFT)_x000D_
Date: 2022-11-17_x000D_
 by @XBRLAnalyst</t>
        </r>
      </text>
    </comment>
    <comment ref="G55" authorId="0" shapeId="0" xr:uid="{07B9FA0C-D8B0-400F-9E07-E7476CECD2D5}">
      <text>
        <r>
          <rPr>
            <sz val="9"/>
            <color indexed="81"/>
            <rFont val="Tahoma"/>
            <charset val="1"/>
          </rPr>
          <t>Adjusted Closing Price (MSFT)_x000D_
Date: 2022-11-17_x000D_
 by @XBRLAnalyst</t>
        </r>
      </text>
    </comment>
    <comment ref="F56" authorId="0" shapeId="0" xr:uid="{1413E97C-29A7-47A5-B122-E6E81FE8F467}">
      <text>
        <r>
          <rPr>
            <sz val="9"/>
            <color indexed="81"/>
            <rFont val="Tahoma"/>
            <charset val="1"/>
          </rPr>
          <t>Adjusted Volume (MSFT)_x000D_
Date: 2022-10-18_x000D_
 by @XBRLAnalyst</t>
        </r>
      </text>
    </comment>
    <comment ref="G56" authorId="0" shapeId="0" xr:uid="{44065AAA-2839-472B-A6B3-8DEA657DD0C3}">
      <text>
        <r>
          <rPr>
            <sz val="9"/>
            <color indexed="81"/>
            <rFont val="Tahoma"/>
            <charset val="1"/>
          </rPr>
          <t>Adjusted Closing Price (MSFT)_x000D_
Date: 2022-10-18_x000D_
 by @XBRLAnalyst</t>
        </r>
      </text>
    </comment>
    <comment ref="F57" authorId="0" shapeId="0" xr:uid="{1F230E38-6F73-40E1-A1CB-B188717D0B1D}">
      <text>
        <r>
          <rPr>
            <sz val="9"/>
            <color indexed="81"/>
            <rFont val="Tahoma"/>
            <charset val="1"/>
          </rPr>
          <t>Adjusted Volume (MSFT)_x000D_
Date: 2022-09-16_x000D_
 by @XBRLAnalyst</t>
        </r>
      </text>
    </comment>
    <comment ref="G57" authorId="0" shapeId="0" xr:uid="{5E8E9188-D31C-483E-89A8-1E46E0CDF856}">
      <text>
        <r>
          <rPr>
            <sz val="9"/>
            <color indexed="81"/>
            <rFont val="Tahoma"/>
            <charset val="1"/>
          </rPr>
          <t>Adjusted Closing Price (MSFT)_x000D_
Date: 2022-09-16_x000D_
 by @XBRLAnalyst</t>
        </r>
      </text>
    </comment>
    <comment ref="F58" authorId="0" shapeId="0" xr:uid="{8EA3BAAD-C554-42F9-9A07-531F5B74BBB0}">
      <text>
        <r>
          <rPr>
            <sz val="9"/>
            <color indexed="81"/>
            <rFont val="Tahoma"/>
            <charset val="1"/>
          </rPr>
          <t>Adjusted Volume (MSFT)_x000D_
Date: 2022-08-17_x000D_
 by @XBRLAnalyst</t>
        </r>
      </text>
    </comment>
    <comment ref="G58" authorId="0" shapeId="0" xr:uid="{5ED6C203-301F-4C98-89CA-D78E7FB2BF8A}">
      <text>
        <r>
          <rPr>
            <sz val="9"/>
            <color indexed="81"/>
            <rFont val="Tahoma"/>
            <charset val="1"/>
          </rPr>
          <t>Adjusted Closing Price (MSFT)_x000D_
Date: 2022-08-17_x000D_
 by @XBRLAnalyst</t>
        </r>
      </text>
    </comment>
    <comment ref="F59" authorId="0" shapeId="0" xr:uid="{01431A3D-CD97-4C38-A092-EF980D8A745C}">
      <text>
        <r>
          <rPr>
            <sz val="9"/>
            <color indexed="81"/>
            <rFont val="Tahoma"/>
            <charset val="1"/>
          </rPr>
          <t>Adjusted Volume (MSFT)_x000D_
Date: 2022-07-18_x000D_
 by @XBRLAnalyst</t>
        </r>
      </text>
    </comment>
    <comment ref="G59" authorId="0" shapeId="0" xr:uid="{1B178A6D-C74B-448A-98C8-CCB271D1BD9B}">
      <text>
        <r>
          <rPr>
            <sz val="9"/>
            <color indexed="81"/>
            <rFont val="Tahoma"/>
            <charset val="1"/>
          </rPr>
          <t>Adjusted Closing Price (MSFT)_x000D_
Date: 2022-07-18_x000D_
 by @XBRLAnalyst</t>
        </r>
      </text>
    </comment>
    <comment ref="F60" authorId="0" shapeId="0" xr:uid="{C0AEAF3D-4CE1-4ACA-BBD8-E539F62BE524}">
      <text>
        <r>
          <rPr>
            <sz val="9"/>
            <color indexed="81"/>
            <rFont val="Tahoma"/>
            <charset val="1"/>
          </rPr>
          <t>Adjusted Volume (MSFT)_x000D_
Date: 2022-06-16_x000D_
 by @XBRLAnalyst</t>
        </r>
      </text>
    </comment>
    <comment ref="G60" authorId="0" shapeId="0" xr:uid="{CDEB2F72-995E-4604-B710-3A08EF7C2EEB}">
      <text>
        <r>
          <rPr>
            <sz val="9"/>
            <color indexed="81"/>
            <rFont val="Tahoma"/>
            <charset val="1"/>
          </rPr>
          <t>Adjusted Closing Price (MSFT)_x000D_
Date: 2022-06-16_x000D_
 by @XBRLAnalyst</t>
        </r>
      </text>
    </comment>
    <comment ref="F61" authorId="0" shapeId="0" xr:uid="{8293115C-3203-4730-950A-3D345F1F8AEA}">
      <text>
        <r>
          <rPr>
            <sz val="9"/>
            <color indexed="81"/>
            <rFont val="Tahoma"/>
            <charset val="1"/>
          </rPr>
          <t>Adjusted Volume (MSFT)_x000D_
Date: 2022-05-17_x000D_
 by @XBRLAnalyst</t>
        </r>
      </text>
    </comment>
    <comment ref="G61" authorId="0" shapeId="0" xr:uid="{7C62099E-4B75-4B2C-BD73-3C2400315313}">
      <text>
        <r>
          <rPr>
            <sz val="9"/>
            <color indexed="81"/>
            <rFont val="Tahoma"/>
            <charset val="1"/>
          </rPr>
          <t>Adjusted Closing Price (MSFT)_x000D_
Date: 2022-05-17_x000D_
 by @XBRLAnalyst</t>
        </r>
      </text>
    </comment>
    <comment ref="F62" authorId="0" shapeId="0" xr:uid="{E983571F-8052-4CE5-B96A-55D3445C7615}">
      <text>
        <r>
          <rPr>
            <sz val="9"/>
            <color indexed="81"/>
            <rFont val="Tahoma"/>
            <charset val="1"/>
          </rPr>
          <t>Adjusted Volume (MSFT)_x000D_
Date: 2022-04-15_x000D_
 by @XBRLAnalyst</t>
        </r>
      </text>
    </comment>
    <comment ref="G62" authorId="0" shapeId="0" xr:uid="{09B4D56A-F321-4F4D-8DB2-8632B2C15622}">
      <text>
        <r>
          <rPr>
            <sz val="9"/>
            <color indexed="81"/>
            <rFont val="Tahoma"/>
            <charset val="1"/>
          </rPr>
          <t>Adjusted Closing Price (MSFT)_x000D_
Date: 2022-04-15_x000D_
 by @XBRLAnalyst</t>
        </r>
      </text>
    </comment>
    <comment ref="F63" authorId="0" shapeId="0" xr:uid="{E22B704D-410C-4C6C-9ED6-488497C83494}">
      <text>
        <r>
          <rPr>
            <sz val="9"/>
            <color indexed="81"/>
            <rFont val="Tahoma"/>
            <charset val="1"/>
          </rPr>
          <t>Adjusted Volume (MSFT)_x000D_
Date: 2022-03-16_x000D_
 by @XBRLAnalyst</t>
        </r>
      </text>
    </comment>
    <comment ref="G63" authorId="0" shapeId="0" xr:uid="{AEFC8A0F-5017-47D8-BB02-A59632D01AF2}">
      <text>
        <r>
          <rPr>
            <sz val="9"/>
            <color indexed="81"/>
            <rFont val="Tahoma"/>
            <charset val="1"/>
          </rPr>
          <t>Adjusted Closing Price (MSFT)_x000D_
Date: 2022-03-16_x000D_
 by @XBRLAnalyst</t>
        </r>
      </text>
    </comment>
    <comment ref="F64" authorId="0" shapeId="0" xr:uid="{CAA3F765-8534-4607-AB58-D6C1A67962D0}">
      <text>
        <r>
          <rPr>
            <sz val="9"/>
            <color indexed="81"/>
            <rFont val="Tahoma"/>
            <charset val="1"/>
          </rPr>
          <t>Adjusted Volume (MSFT)_x000D_
Date: 2022-02-14_x000D_
 by @XBRLAnalyst</t>
        </r>
      </text>
    </comment>
    <comment ref="G64" authorId="0" shapeId="0" xr:uid="{8A9FE492-78DD-45B7-84F1-3D5D9F519635}">
      <text>
        <r>
          <rPr>
            <sz val="9"/>
            <color indexed="81"/>
            <rFont val="Tahoma"/>
            <charset val="1"/>
          </rPr>
          <t>Adjusted Closing Price (MSFT)_x000D_
Date: 2022-02-14_x000D_
 by @XBRLAnalyst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FinDynamics</author>
  </authors>
  <commentList>
    <comment ref="D11" authorId="0" shapeId="0" xr:uid="{2C65DB94-846A-487D-A29E-33431E105B07}">
      <text>
        <r>
          <rPr>
            <sz val="9"/>
            <color indexed="81"/>
            <rFont val="Tahoma"/>
            <charset val="1"/>
          </rPr>
          <t>[Revenue]: RevenueFromContractWithCustomerExcludingAssessedTax _x000D_
Calculation: 50.12B_x000D_
Label: Revenue_x000D_
Units: USD_x000D_
Balance: credit_x000D_
Taxonomy: 2023_x000D_
Period: 2023-Q1_x000D_
------------------------_x000D_
CID: 0000789019 (MSFT)_x000D_
Accession: 0001564590-22-035087_x000D_
Report section: (2) INCOME STATEMENTS_x000D_
 by @XBRLAnalyst</t>
        </r>
      </text>
    </comment>
    <comment ref="E11" authorId="0" shapeId="0" xr:uid="{4558BFC7-9909-433D-94E0-8DFA75B6111E}">
      <text>
        <r>
          <rPr>
            <sz val="9"/>
            <color indexed="81"/>
            <rFont val="Tahoma"/>
            <charset val="1"/>
          </rPr>
          <t>[Revenue]: RevenueFromContractWithCustomerExcludingAssessedTax _x000D_
Calculation: &lt;FY: 394.33B - Q3CUM: 304.18B&gt;_x000D_
Label: Net sales_x000D_
Units: USD_x000D_
Balance: credit_x000D_
Taxonomy: 2023_x000D_
Period: 2022-Q4_x000D_
------------------------_x000D_
CID: 0000320193 (AAPL)_x000D_
Accession: 0000320193-22-000108_x000D_
Report section: (2) CONDENSED CONSOLIDATED STATEMENTS OF OPERATIONS (Unaudited)_x000D_
 by @XBRLAnalyst</t>
        </r>
      </text>
    </comment>
    <comment ref="F11" authorId="0" shapeId="0" xr:uid="{72463518-5C9D-4E62-9530-C78691437072}">
      <text>
        <r>
          <rPr>
            <sz val="9"/>
            <color indexed="81"/>
            <rFont val="Tahoma"/>
            <charset val="1"/>
          </rPr>
          <t>[Revenue]: Revenues _x000D_
Calculation: 14.11B_x000D_
Label: Revenue_x000D_
Units: USD_x000D_
Balance: credit_x000D_
Taxonomy: 2023_x000D_
Period: 2022-Q3_x000D_
------------------------_x000D_
CID: 0000051143 (IBM)_x000D_
Accession: 0001558370-22-015322_x000D_
Report section: (2) CONSOLIDATED INCOME STATEMENT_x000D_
 by @XBRLAnalyst</t>
        </r>
      </text>
    </comment>
    <comment ref="G11" authorId="0" shapeId="0" xr:uid="{569753FA-3977-4883-9407-96534D7156A3}">
      <text>
        <r>
          <rPr>
            <sz val="9"/>
            <color indexed="81"/>
            <rFont val="Tahoma"/>
            <charset val="1"/>
          </rPr>
          <t>[Revenue]: RevenueFromContractWithCustomerExcludingAssessedTax _x000D_
Calculation: 11.45B_x000D_
Label: Total revenues_x000D_
Units: USD_x000D_
Balance: credit_x000D_
Taxonomy: 2023_x000D_
Period: 2023-Q1_x000D_
------------------------_x000D_
CID: 0001341439 (ORCL)_x000D_
Accession: 0001564590-22-031545_x000D_
Report section: (4) CONDENSED CONSOLIDATED STATEMENTS OF OPERATIONS_x000D_
 by @XBRLAnalyst</t>
        </r>
      </text>
    </comment>
    <comment ref="D12" authorId="0" shapeId="0" xr:uid="{BF8CB75E-418F-4AD4-B175-C15C0B563C55}">
      <text>
        <r>
          <rPr>
            <sz val="9"/>
            <color indexed="81"/>
            <rFont val="Tahoma"/>
            <charset val="1"/>
          </rPr>
          <t>[Operating Expenses]: ResearchAndDevelopmentExpense + SellingAndMarketingExpense + GeneralAndAdministrativeExpense _x000D_
Calculation: 6.63B +5.13B +1.4B_x000D_
Label: Research and development; Sales and marketing; General and administrative_x000D_
Units: USD_x000D_
Balance: debit_x000D_
Taxonomy: 2023_x000D_
Period: 2023-Q1_x000D_
------------------------_x000D_
CID: 0000789019 (MSFT)_x000D_
Accession: 0001564590-22-035087_x000D_
Report section: (2) INCOME STATEMENTS_x000D_
 by @XBRLAnalyst</t>
        </r>
      </text>
    </comment>
    <comment ref="E12" authorId="0" shapeId="0" xr:uid="{4C7A4357-9A81-4771-8E9C-10FCCBF61AAF}">
      <text>
        <r>
          <rPr>
            <sz val="9"/>
            <color indexed="81"/>
            <rFont val="Tahoma"/>
            <charset val="1"/>
          </rPr>
          <t>[Operating Expenses]: OperatingExpenses _x000D_
Calculation: &lt;FY: 51.35B - Q3CUM: 38.14B&gt;_x000D_
Label: Total operating expenses_x000D_
Units: USD_x000D_
Balance: debit_x000D_
Taxonomy: 2023_x000D_
Period: 2022-Q4_x000D_
------------------------_x000D_
CID: 0000320193 (AAPL)_x000D_
Accession: 0000320193-22-000108_x000D_
Report section: (2) CONDENSED CONSOLIDATED STATEMENTS OF OPERATIONS (Unaudited)_x000D_
 by @XBRLAnalyst</t>
        </r>
      </text>
    </comment>
    <comment ref="F12" authorId="0" shapeId="0" xr:uid="{972B926C-AAE8-4678-9864-6538006EA1F8}">
      <text>
        <r>
          <rPr>
            <sz val="9"/>
            <color indexed="81"/>
            <rFont val="Tahoma"/>
            <charset val="1"/>
          </rPr>
          <t>[Operating Expenses]: ResearchAndDevelopmentExpense + SellingGeneralAndAdministrativeExpense _x000D_
Calculation: 1.61B +4.39B_x000D_
Label: Research, development and engineering; Selling, general and administrative_x000D_
Units: USD_x000D_
Balance: debit_x000D_
Taxonomy: 2023_x000D_
Period: 2022-Q3_x000D_
------------------------_x000D_
CID: 0000051143 (IBM)_x000D_
Accession: 0001558370-22-015322_x000D_
Report section: (2) CONSOLIDATED INCOME STATEMENT_x000D_
 by @XBRLAnalyst</t>
        </r>
      </text>
    </comment>
    <comment ref="G12" authorId="0" shapeId="0" xr:uid="{17425D50-BBEE-4564-A79F-A417A259E7EE}">
      <text>
        <r>
          <rPr>
            <sz val="9"/>
            <color indexed="81"/>
            <rFont val="Tahoma"/>
            <charset val="1"/>
          </rPr>
          <t>[Operating Expenses]: CostsAndExpenses _x000D_
Calculation: 8.82B_x000D_
Label: Total operating expenses_x000D_
Units: USD_x000D_
Balance: debit_x000D_
Taxonomy: 2023_x000D_
Period: 2023-Q1_x000D_
------------------------_x000D_
CID: 0001341439 (ORCL)_x000D_
Accession: 0001564590-22-031545_x000D_
Report section: (4) CONDENSED CONSOLIDATED STATEMENTS OF OPERATIONS_x000D_
 by @XBRLAnalyst</t>
        </r>
      </text>
    </comment>
    <comment ref="D13" authorId="0" shapeId="0" xr:uid="{343CB35D-6C1C-4D4F-8AFC-CC2F75813F46}">
      <text>
        <r>
          <rPr>
            <sz val="9"/>
            <color indexed="81"/>
            <rFont val="Tahoma"/>
            <charset val="1"/>
          </rPr>
          <t>[Selling, General &amp; Administrative Expense]: SellingAndMarketingExpense + GeneralAndAdministrativeExpense _x000D_
Calculation: 5.13B +1.4B_x000D_
Label: Sales and marketing; General and administrative_x000D_
Units: USD_x000D_
Balance: debit_x000D_
Taxonomy: 2023_x000D_
Period: 2023-Q1_x000D_
------------------------_x000D_
CID: 0000789019 (MSFT)_x000D_
Accession: 0001564590-22-035087_x000D_
Report section: (2) INCOME STATEMENTS_x000D_
 by @XBRLAnalyst</t>
        </r>
      </text>
    </comment>
    <comment ref="E13" authorId="0" shapeId="0" xr:uid="{D5B3B075-C23D-46CC-A829-1760A873768B}">
      <text>
        <r>
          <rPr>
            <sz val="9"/>
            <color indexed="81"/>
            <rFont val="Tahoma"/>
            <charset val="1"/>
          </rPr>
          <t>[Selling, General &amp; Administrative Expense]: SellingGeneralAndAdministrativeExpense _x000D_
Calculation: &lt;FY: 25.09B - Q3CUM: 18.65B&gt;_x000D_
Label: Selling, general and administrative_x000D_
Units: USD_x000D_
Balance: debit_x000D_
Taxonomy: 2023_x000D_
Period: 2022-Q4_x000D_
------------------------_x000D_
CID: 0000320193 (AAPL)_x000D_
Accession: 0000320193-22-000108_x000D_
Report section: (2) CONDENSED CONSOLIDATED STATEMENTS OF OPERATIONS (Unaudited)_x000D_
 by @XBRLAnalyst</t>
        </r>
      </text>
    </comment>
    <comment ref="F13" authorId="0" shapeId="0" xr:uid="{449FFD04-81CB-4E83-8271-201D08AC98C6}">
      <text>
        <r>
          <rPr>
            <sz val="9"/>
            <color indexed="81"/>
            <rFont val="Tahoma"/>
            <charset val="1"/>
          </rPr>
          <t>[Selling, General &amp; Administrative Expense]: SellingGeneralAndAdministrativeExpense _x000D_
Calculation: 4.39B_x000D_
Label: Selling, general and administrative_x000D_
Units: USD_x000D_
Balance: debit_x000D_
Taxonomy: 2023_x000D_
Period: 2022-Q3_x000D_
------------------------_x000D_
CID: 0000051143 (IBM)_x000D_
Accession: 0001558370-22-015322_x000D_
Report section: (2) CONSOLIDATED INCOME STATEMENT_x000D_
 by @XBRLAnalyst</t>
        </r>
      </text>
    </comment>
    <comment ref="G13" authorId="0" shapeId="0" xr:uid="{FB142548-5786-4D33-A2CB-55A8C8C515D1}">
      <text>
        <r>
          <rPr>
            <sz val="9"/>
            <color indexed="81"/>
            <rFont val="Tahoma"/>
            <charset val="1"/>
          </rPr>
          <t>[Selling, General &amp; Administrative Expense]: SellingAndMarketingExpense + GeneralAndAdministrativeExpense _x000D_
Calculation: 2.18B +411M_x000D_
Label: Sales and marketing; General and administrative_x000D_
Units: USD_x000D_
Balance: debit_x000D_
Taxonomy: 2023_x000D_
Period: 2023-Q1_x000D_
------------------------_x000D_
CID: 0001341439 (ORCL)_x000D_
Accession: 0001564590-22-031545_x000D_
Report section: (4) CONDENSED CONSOLIDATED STATEMENTS OF OPERATIONS_x000D_
 by @XBRLAnalyst</t>
        </r>
      </text>
    </comment>
    <comment ref="D14" authorId="0" shapeId="0" xr:uid="{BF2783BC-CCE7-4F89-BEF9-7DE7A885F80F}">
      <text>
        <r>
          <rPr>
            <sz val="9"/>
            <color indexed="81"/>
            <rFont val="Tahoma"/>
            <charset val="1"/>
          </rPr>
          <t>[Research &amp; Development Expense]: ResearchAndDevelopmentExpense _x000D_
Calculation: 6.63B_x000D_
Label: Research and development_x000D_
Units: USD_x000D_
Balance: debit_x000D_
Taxonomy: 2023_x000D_
Period: 2023-Q1_x000D_
------------------------_x000D_
CID: 0000789019 (MSFT)_x000D_
Accession: 0001564590-22-035087_x000D_
Report section: (2) INCOME STATEMENTS_x000D_
 by @XBRLAnalyst</t>
        </r>
      </text>
    </comment>
    <comment ref="E14" authorId="0" shapeId="0" xr:uid="{CC8DD9CF-B8BD-422F-83CC-262C0AFB999B}">
      <text>
        <r>
          <rPr>
            <sz val="9"/>
            <color indexed="81"/>
            <rFont val="Tahoma"/>
            <charset val="1"/>
          </rPr>
          <t>[Research &amp; Development Expense]: ResearchAndDevelopmentExpense _x000D_
Calculation: &lt;FY: 26.25B - Q3CUM: 19.49B&gt;_x000D_
Label: Research and development_x000D_
Units: USD_x000D_
Balance: debit_x000D_
Taxonomy: 2023_x000D_
Period: 2022-Q4_x000D_
------------------------_x000D_
CID: 0000320193 (AAPL)_x000D_
Accession: 0000320193-22-000108_x000D_
Report section: (2) CONDENSED CONSOLIDATED STATEMENTS OF OPERATIONS (Unaudited)_x000D_
 by @XBRLAnalyst</t>
        </r>
      </text>
    </comment>
    <comment ref="F14" authorId="0" shapeId="0" xr:uid="{4169C719-A776-4F17-8D9D-74B515BB390B}">
      <text>
        <r>
          <rPr>
            <sz val="9"/>
            <color indexed="81"/>
            <rFont val="Tahoma"/>
            <charset val="1"/>
          </rPr>
          <t>[Research &amp; Development Expense]: ResearchAndDevelopmentExpense _x000D_
Calculation: 1.61B_x000D_
Label: Research, development and engineering_x000D_
Units: USD_x000D_
Balance: debit_x000D_
Taxonomy: 2023_x000D_
Period: 2022-Q3_x000D_
------------------------_x000D_
CID: 0000051143 (IBM)_x000D_
Accession: 0001558370-22-015322_x000D_
Report section: (2) CONSOLIDATED INCOME STATEMENT_x000D_
 by @XBRLAnalyst</t>
        </r>
      </text>
    </comment>
    <comment ref="G14" authorId="0" shapeId="0" xr:uid="{5B3497D9-1051-426A-86A3-033F6F900E1D}">
      <text>
        <r>
          <rPr>
            <sz val="9"/>
            <color indexed="81"/>
            <rFont val="Tahoma"/>
            <charset val="1"/>
          </rPr>
          <t>[Research &amp; Development Expense]: ResearchAndDevelopmentExpense _x000D_
Calculation: 2.09B_x000D_
Label: Research and development_x000D_
Units: USD_x000D_
Balance: debit_x000D_
Taxonomy: 2023_x000D_
Period: 2023-Q1_x000D_
------------------------_x000D_
CID: 0001341439 (ORCL)_x000D_
Accession: 0001564590-22-031545_x000D_
Report section: (4) CONDENSED CONSOLIDATED STATEMENTS OF OPERATIONS_x000D_
 by @XBRLAnalyst</t>
        </r>
      </text>
    </comment>
    <comment ref="D15" authorId="0" shapeId="0" xr:uid="{DB91F6C0-C2D8-4F99-BF35-EA49E002F751}">
      <text>
        <r>
          <rPr>
            <sz val="9"/>
            <color indexed="81"/>
            <rFont val="Tahoma"/>
            <charset val="1"/>
          </rPr>
          <t>[Operating Income]: OperatingIncomeLoss _x000D_
Calculation: 21.52B_x000D_
Label: Operating income_x000D_
Units: USD_x000D_
Balance: credit_x000D_
Taxonomy: 2023_x000D_
Period: 2023-Q1_x000D_
------------------------_x000D_
CID: 0000789019 (MSFT)_x000D_
Accession: 0001564590-22-035087_x000D_
Report section: (2) INCOME STATEMENTS_x000D_
 by @XBRLAnalyst</t>
        </r>
      </text>
    </comment>
    <comment ref="E15" authorId="0" shapeId="0" xr:uid="{D38350DB-6684-45EC-B669-1A3912DB57E0}">
      <text>
        <r>
          <rPr>
            <sz val="9"/>
            <color indexed="81"/>
            <rFont val="Tahoma"/>
            <charset val="1"/>
          </rPr>
          <t>[Operating Income]: OperatingIncomeLoss _x000D_
Calculation: &lt;FY: 119.44B - Q3CUM: 94.54B&gt;_x000D_
Label: Operating income_x000D_
Units: USD_x000D_
Balance: credit_x000D_
Taxonomy: 2023_x000D_
Period: 2022-Q4_x000D_
------------------------_x000D_
CID: 0000320193 (AAPL)_x000D_
Accession: 0000320193-22-000108_x000D_
Report section: (2) CONDENSED CONSOLIDATED STATEMENTS OF OPERATIONS (Unaudited)_x000D_
 by @XBRLAnalyst</t>
        </r>
      </text>
    </comment>
    <comment ref="F15" authorId="0" shapeId="0" xr:uid="{979D5AED-4511-4F58-8D38-BCFEBD3EC423}">
      <text>
        <r>
          <rPr>
            <sz val="9"/>
            <color indexed="81"/>
            <rFont val="Tahoma"/>
            <charset val="1"/>
          </rPr>
          <t>[Operating Income]: GrossProfit - ResearchAndDevelopmentExpense - SellingGeneralAndAdministrativeExpense _x000D_
Calculation: 7.43B -1.61B -4.39B_x000D_
Label: Gross profit; Research, development and engineering; Selling, general and administrative_x000D_
Units: USD_x000D_
Balance: credit_x000D_
Taxonomy: 2023_x000D_
Period: 2022-Q3_x000D_
------------------------_x000D_
CID: 0000051143 (IBM)_x000D_
Accession: 0001558370-22-015322_x000D_
Report section: (2) CONSOLIDATED INCOME STATEMENT_x000D_
 by @XBRLAnalyst</t>
        </r>
      </text>
    </comment>
    <comment ref="G15" authorId="0" shapeId="0" xr:uid="{D7498907-728A-468A-9EA7-8A1EFEA3D7CB}">
      <text>
        <r>
          <rPr>
            <sz val="9"/>
            <color indexed="81"/>
            <rFont val="Tahoma"/>
            <charset val="1"/>
          </rPr>
          <t>[Operating Income]: OperatingIncomeLoss _x000D_
Calculation: 2.62B_x000D_
Label: Operating income_x000D_
Units: USD_x000D_
Balance: credit_x000D_
Taxonomy: 2023_x000D_
Period: 2023-Q1_x000D_
------------------------_x000D_
CID: 0001341439 (ORCL)_x000D_
Accession: 0001564590-22-031545_x000D_
Report section: (4) CONDENSED CONSOLIDATED STATEMENTS OF OPERATIONS_x000D_
 by @XBRLAnalyst</t>
        </r>
      </text>
    </comment>
    <comment ref="D16" authorId="0" shapeId="0" xr:uid="{8FF4A923-66A0-43CA-B5F0-4BB7EC45D74B}">
      <text>
        <r>
          <rPr>
            <sz val="9"/>
            <color indexed="81"/>
            <rFont val="Tahoma"/>
            <charset val="1"/>
          </rPr>
          <t>[Net Income]: NetIncomeLoss _x000D_
Calculation: 17.56B_x000D_
Label: Net income_x000D_
Units: USD_x000D_
Balance: credit_x000D_
Taxonomy: 2023_x000D_
Period: 2023-Q1_x000D_
------------------------_x000D_
CID: 0000789019 (MSFT)_x000D_
Accession: 0001564590-22-035087_x000D_
Report section: (2) INCOME STATEMENTS_x000D_
 by @XBRLAnalyst</t>
        </r>
      </text>
    </comment>
    <comment ref="E16" authorId="0" shapeId="0" xr:uid="{3E7965F1-6A45-49A7-B25C-991C4E5DB51B}">
      <text>
        <r>
          <rPr>
            <sz val="9"/>
            <color indexed="81"/>
            <rFont val="Tahoma"/>
            <charset val="1"/>
          </rPr>
          <t>[Net Income]: NetIncomeLoss _x000D_
Calculation: &lt;FY: 99.8B - Q3CUM: 79.08B&gt;_x000D_
Label: Net income_x000D_
Units: USD_x000D_
Balance: credit_x000D_
Taxonomy: 2023_x000D_
Period: 2022-Q4_x000D_
------------------------_x000D_
CID: 0000320193 (AAPL)_x000D_
Accession: 0000320193-22-000108_x000D_
Report section: (2) CONDENSED CONSOLIDATED STATEMENTS OF OPERATIONS (Unaudited)_x000D_
 by @XBRLAnalyst</t>
        </r>
      </text>
    </comment>
    <comment ref="F16" authorId="0" shapeId="0" xr:uid="{44ADF5BC-845E-4258-A7A3-4F0FD5A93F7E}">
      <text>
        <r>
          <rPr>
            <sz val="9"/>
            <color indexed="81"/>
            <rFont val="Tahoma"/>
            <charset val="1"/>
          </rPr>
          <t>[Net Income]: NetIncomeLoss _x000D_
Calculation: -3.2B_x000D_
Label: Net income/(loss)_x000D_
Units: USD_x000D_
Balance: credit_x000D_
Taxonomy: 2023_x000D_
Period: 2022-Q3_x000D_
------------------------_x000D_
CID: 0000051143 (IBM)_x000D_
Accession: 0001558370-22-015322_x000D_
Report section: (2) CONSOLIDATED INCOME STATEMENT_x000D_
 by @XBRLAnalyst</t>
        </r>
      </text>
    </comment>
    <comment ref="G16" authorId="0" shapeId="0" xr:uid="{EFD95A65-9219-4ECB-8A99-710962EBE78E}">
      <text>
        <r>
          <rPr>
            <sz val="9"/>
            <color indexed="81"/>
            <rFont val="Tahoma"/>
            <charset val="1"/>
          </rPr>
          <t>[Net Income]: NetIncomeLoss _x000D_
Calculation: 1.55B_x000D_
Label: Net income_x000D_
Units: USD_x000D_
Balance: credit_x000D_
Taxonomy: 2023_x000D_
Period: 2023-Q1_x000D_
------------------------_x000D_
CID: 0001341439 (ORCL)_x000D_
Accession: 0001564590-22-031545_x000D_
Report section: (4) CONDENSED CONSOLIDATED STATEMENTS OF OPERATIONS_x000D_
 by @XBRLAnalyst</t>
        </r>
      </text>
    </comment>
    <comment ref="D19" authorId="0" shapeId="0" xr:uid="{4366827E-9310-41AF-8389-9B72D4BE7368}">
      <text>
        <r>
          <rPr>
            <sz val="9"/>
            <color indexed="81"/>
            <rFont val="Tahoma"/>
            <charset val="1"/>
          </rPr>
          <t>[EPS Diluted (and Basic)]: EarningsPerShareDiluted _x000D_
Calculation: 2.35_x000D_
Label: Diluted_x000D_
Units: USD/shares_x000D_
Taxonomy: 2023_x000D_
Period: 2023-Q1_x000D_
------------------------_x000D_
CID: 0000789019 (MSFT)_x000D_
Accession: 0001564590-22-035087_x000D_
Report section: (2) INCOME STATEMENTS_x000D_
 by @XBRLAnalyst</t>
        </r>
      </text>
    </comment>
    <comment ref="E19" authorId="0" shapeId="0" xr:uid="{1F4AB738-DD47-4435-83AE-340DFDED13B2}">
      <text>
        <r>
          <rPr>
            <sz val="9"/>
            <color indexed="81"/>
            <rFont val="Tahoma"/>
            <charset val="1"/>
          </rPr>
          <t>[EPS Diluted (and Basic)]: EarningsPerShareDiluted _x000D_
Calculation: &lt;FY: 6.11 - Q3CUM: 4.82&gt;_x000D_
Label: Diluted (in dollars per share)_x000D_
Units: USD/shares_x000D_
Taxonomy: 2023_x000D_
Period: 2022-Q4_x000D_
------------------------_x000D_
CID: 0000320193 (AAPL)_x000D_
Accession: 0000320193-22-000108_x000D_
Report section: (2) CONDENSED CONSOLIDATED STATEMENTS OF OPERATIONS (Unaudited)_x000D_
 by @XBRLAnalyst</t>
        </r>
      </text>
    </comment>
    <comment ref="F19" authorId="0" shapeId="0" xr:uid="{6FC01D57-E33F-4066-90B5-8DBAC8F26349}">
      <text>
        <r>
          <rPr>
            <sz val="9"/>
            <color indexed="81"/>
            <rFont val="Tahoma"/>
            <charset val="1"/>
          </rPr>
          <t>[EPS Diluted (and Basic)]: EarningsPerShareDiluted _x000D_
Calculation: -3.54_x000D_
Label: Total (in dollars per share)_x000D_
Units: USD/shares_x000D_
Taxonomy: 2023_x000D_
Period: 2022-Q3_x000D_
------------------------_x000D_
CID: 0000051143 (IBM)_x000D_
Accession: 0001558370-22-015322_x000D_
Report section: (2) CONSOLIDATED INCOME STATEMENT_x000D_
 by @XBRLAnalyst</t>
        </r>
      </text>
    </comment>
    <comment ref="G19" authorId="0" shapeId="0" xr:uid="{3E0DE6DA-A99D-4008-B49B-F17E21C04CAE}">
      <text>
        <r>
          <rPr>
            <sz val="9"/>
            <color indexed="81"/>
            <rFont val="Tahoma"/>
            <charset val="1"/>
          </rPr>
          <t>[EPS Diluted (and Basic)]: EarningsPerShareDiluted _x000D_
Calculation: 0.56_x000D_
Label: Diluted_x000D_
Units: USD/shares_x000D_
Taxonomy: 2023_x000D_
Period: 2023-Q1_x000D_
------------------------_x000D_
CID: 0001341439 (ORCL)_x000D_
Accession: 0001564590-22-031545_x000D_
Report section: (4) CONDENSED CONSOLIDATED STATEMENTS OF OPERATIONS_x000D_
 by @XBRLAnalyst</t>
        </r>
      </text>
    </comment>
    <comment ref="D20" authorId="0" shapeId="0" xr:uid="{29521F98-34E0-4364-B0E0-4D81E9507990}">
      <text>
        <r>
          <rPr>
            <sz val="9"/>
            <color indexed="81"/>
            <rFont val="Tahoma"/>
            <charset val="1"/>
          </rPr>
          <t>[Share Price (Period End)]: 233 _x000D_
Units: USD_x000D_
Taxonomy: 2023_x000D_
Period: 2023-Q1_x000D_
------------------------_x000D_
CID: 0000789019 (MSFT)_x000D_
Accession: 0001564590-22-035087_x000D_
 by @XBRLAnalyst</t>
        </r>
      </text>
    </comment>
    <comment ref="E20" authorId="0" shapeId="0" xr:uid="{F41ECF18-D429-4A0D-9A8A-B8D9A7F09A38}">
      <text>
        <r>
          <rPr>
            <sz val="9"/>
            <color indexed="81"/>
            <rFont val="Tahoma"/>
            <charset val="1"/>
          </rPr>
          <t>[Share Price (Period End)]: 150 _x000D_
Units: USD_x000D_
Taxonomy: 2023_x000D_
Period: 2022-FY_x000D_
------------------------_x000D_
CID: 0000320193 (AAPL)_x000D_
Accession: 0000320193-22-000108_x000D_
 by @XBRLAnalyst</t>
        </r>
      </text>
    </comment>
    <comment ref="F20" authorId="0" shapeId="0" xr:uid="{1E9143F1-7E7D-4AF2-AF2C-B3AF7ACA8B42}">
      <text>
        <r>
          <rPr>
            <sz val="9"/>
            <color indexed="81"/>
            <rFont val="Tahoma"/>
            <charset val="1"/>
          </rPr>
          <t>[Share Price (Period End)]: 119 _x000D_
Units: USD_x000D_
Taxonomy: 2023_x000D_
Period: 2022-Q3_x000D_
------------------------_x000D_
CID: 0000051143 (IBM)_x000D_
Accession: 0001558370-22-015322_x000D_
 by @XBRLAnalyst</t>
        </r>
      </text>
    </comment>
    <comment ref="G20" authorId="0" shapeId="0" xr:uid="{26669159-33FB-44CF-A228-804CFE5901A3}">
      <text>
        <r>
          <rPr>
            <sz val="9"/>
            <color indexed="81"/>
            <rFont val="Tahoma"/>
            <charset val="1"/>
          </rPr>
          <t>[Share Price (Period End)]: 66.64 _x000D_
Taxonomy: 2023_x000D_
Period: 2022-Q3_x000D_
------------------------_x000D_
CID: 0001341439 (ORCL)_x000D_
Accession: 0001193125-22-259611_x000D_
 by @XBRLAnalyst</t>
        </r>
      </text>
    </comment>
    <comment ref="D21" authorId="0" shapeId="0" xr:uid="{0080BFB3-25CA-4096-95AF-FBD128D52E46}">
      <text>
        <r>
          <rPr>
            <sz val="9"/>
            <color indexed="81"/>
            <rFont val="Tahoma"/>
            <charset val="1"/>
          </rPr>
          <t>[Number of Shares]: EntityCommonStockSharesOutstanding _x000D_
Calculation: 7.45B_x000D_
Label: Entity Common Stock, Shares Outstanding_x000D_
Units: shares_x000D_
Taxonomy: 2023_x000D_
Period: 2023-Q1_x000D_
------------------------_x000D_
CID: 0000789019 (MSFT)_x000D_
Accession: 0001564590-22-035087_x000D_
Report section: (1) Document and Entity Information_x000D_
 by @XBRLAnalyst</t>
        </r>
      </text>
    </comment>
    <comment ref="E21" authorId="0" shapeId="0" xr:uid="{4AC879F9-3DAC-496C-A8D7-E678D9EA0111}">
      <text>
        <r>
          <rPr>
            <sz val="9"/>
            <color indexed="81"/>
            <rFont val="Tahoma"/>
            <charset val="1"/>
          </rPr>
          <t>No data_x000D_
Period: 2022-Q3_x000D_
------------------------_x000D_
CID: 0000320193 (AAPL)_x000D_
 by @XBRLAnalyst</t>
        </r>
      </text>
    </comment>
    <comment ref="F21" authorId="0" shapeId="0" xr:uid="{F2A4D30E-AAC1-455C-81E1-AC54C804CEE3}">
      <text>
        <r>
          <rPr>
            <sz val="9"/>
            <color indexed="81"/>
            <rFont val="Tahoma"/>
            <charset val="1"/>
          </rPr>
          <t>[Number of Shares]: EntityCommonStockSharesOutstanding _x000D_
Calculation: 904.13M_x000D_
Label: Entity Common Stock, Shares Outstanding_x000D_
Units: shares_x000D_
Taxonomy: 2023_x000D_
Period: 2022-Q3_x000D_
------------------------_x000D_
CID: 0000051143 (IBM)_x000D_
Accession: 0001558370-22-015322_x000D_
Report section: (1) Document and Entity Information_x000D_
 by @XBRLAnalyst</t>
        </r>
      </text>
    </comment>
    <comment ref="G21" authorId="0" shapeId="0" xr:uid="{85ED8D0B-3BE1-4017-AB8A-E32C51200992}">
      <text>
        <r>
          <rPr>
            <sz val="9"/>
            <color indexed="81"/>
            <rFont val="Tahoma"/>
            <charset val="1"/>
          </rPr>
          <t>[Number of Shares]: EntityCommonStockSharesOutstanding _x000D_
Calculation: 2.7B_x000D_
Label: Entity Common Stock, Shares Outstanding (in shares)_x000D_
Units: shares_x000D_
Taxonomy: 2023_x000D_
Period: 2023-Q1_x000D_
------------------------_x000D_
CID: 0001341439 (ORCL)_x000D_
Accession: 0001564590-22-031545_x000D_
Report section: (1) DOCUMENT AND ENTITY INFORMATION_x000D_
 by @XBRLAnalyst</t>
        </r>
      </text>
    </comment>
    <comment ref="D25" authorId="0" shapeId="0" xr:uid="{2AB92DA6-FB64-42CF-855D-B05D1B6BE704}">
      <text>
        <r>
          <rPr>
            <sz val="9"/>
            <color indexed="81"/>
            <rFont val="Tahoma"/>
            <charset val="1"/>
          </rPr>
          <t>[Profit Margin]: NetIncomeLoss / RevenueFromContractWithCustomerExcludingAssessedTax _x000D_
Calculation: 17.56B /50.12B_x000D_
Label: Net income; Revenue_x000D_
Units: USD_x000D_
Taxonomy: 2023_x000D_
Period: 2023-Q1_x000D_
------------------------_x000D_
CID: 0000789019 (MSFT)_x000D_
Accession: 0001564590-22-035087_x000D_
Report section: (2) INCOME STATEMENTS_x000D_
 by @XBRLAnalyst</t>
        </r>
      </text>
    </comment>
    <comment ref="E25" authorId="0" shapeId="0" xr:uid="{33EC4899-0C24-4C02-8C59-BBBB2399BC94}">
      <text>
        <r>
          <rPr>
            <sz val="9"/>
            <color indexed="81"/>
            <rFont val="Tahoma"/>
            <charset val="1"/>
          </rPr>
          <t>[Profit Margin]: NetIncomeLoss _x000D_
Calculation: &lt;FY: 99.8B - Q3CUM: 79.08B&gt; /&lt;FY: 394.33B - Q3CUM: 304.18B&gt;_x000D_
Label: Net income; Net sales_x000D_
Units: USD_x000D_
Taxonomy: 2023_x000D_
Period: 2022-Q4_x000D_
------------------------_x000D_
CID: 0000320193 (AAPL)_x000D_
Accession: 0000320193-22-000108_x000D_
Report section: (2) CONDENSED CONSOLIDATED STATEMENTS OF OPERATIONS (Unaudited)_x000D_
 by @XBRLAnalyst</t>
        </r>
      </text>
    </comment>
    <comment ref="F25" authorId="0" shapeId="0" xr:uid="{88DF3689-7DEB-4603-AB7B-E4DE44DB76C9}">
      <text>
        <r>
          <rPr>
            <sz val="9"/>
            <color indexed="81"/>
            <rFont val="Tahoma"/>
            <charset val="1"/>
          </rPr>
          <t>[Profit Margin]: NetIncomeLoss / Revenues _x000D_
Calculation: -3.2B /14.11B_x000D_
Label: Net income/(loss); Revenue_x000D_
Units: USD_x000D_
Taxonomy: 2023_x000D_
Period: 2022-Q3_x000D_
------------------------_x000D_
CID: 0000051143 (IBM)_x000D_
Accession: 0001558370-22-015322_x000D_
Report section: (2) CONSOLIDATED INCOME STATEMENT_x000D_
 by @XBRLAnalyst</t>
        </r>
      </text>
    </comment>
    <comment ref="G25" authorId="0" shapeId="0" xr:uid="{1339B294-915C-4D3A-AE51-0E14DAB79A48}">
      <text>
        <r>
          <rPr>
            <sz val="9"/>
            <color indexed="81"/>
            <rFont val="Tahoma"/>
            <charset val="1"/>
          </rPr>
          <t>[Profit Margin]: NetIncomeLoss / RevenueFromContractWithCustomerExcludingAssessedTax _x000D_
Calculation: 1.55B /11.45B_x000D_
Label: Net income; Total revenues_x000D_
Units: USD_x000D_
Taxonomy: 2023_x000D_
Period: 2023-Q1_x000D_
------------------------_x000D_
CID: 0001341439 (ORCL)_x000D_
Accession: 0001564590-22-031545_x000D_
Report section: (4) CONDENSED CONSOLIDATED STATEMENTS OF OPERATIONS_x000D_
 by @XBRLAnalyst</t>
        </r>
      </text>
    </comment>
    <comment ref="D26" authorId="0" shapeId="0" xr:uid="{AE25E3EC-2F7D-4E5F-96BE-4D686BE8CAF3}">
      <text>
        <r>
          <rPr>
            <sz val="9"/>
            <color indexed="81"/>
            <rFont val="Tahoma"/>
            <charset val="1"/>
          </rPr>
          <t>[ROE]: NetIncomeLoss / StockholdersEquity _x000D_
Calculation: 17.56B /173.57B_x000D_
Label: Net income; Balance, beginning of period_x000D_
Units: USD_x000D_
Taxonomy: 2023_x000D_
Period: 2023-Q1_x000D_
------------------------_x000D_
CID: 0000789019 (MSFT)_x000D_
Accession: 0001564590-22-035087_x000D_
Report section: (7) STOCKHOLDERS' EQUITY STATEMENTS_x000D_
 by @XBRLAnalyst</t>
        </r>
      </text>
    </comment>
    <comment ref="E26" authorId="0" shapeId="0" xr:uid="{C1A3F0E4-32EF-410F-8255-BA8796C088C4}">
      <text>
        <r>
          <rPr>
            <sz val="9"/>
            <color indexed="81"/>
            <rFont val="Tahoma"/>
            <charset val="1"/>
          </rPr>
          <t>[ROE]: NetIncomeLoss / StockholdersEquity _x000D_
Calculation: &lt;FY: 99.8B - Q3CUM: 79.08B&gt; /50.67B_x000D_
Label: Net income; Beginning balances_x000D_
Units: USD_x000D_
Taxonomy: 2023_x000D_
Period: 2022-Q4_x000D_
------------------------_x000D_
CID: 0000320193 (AAPL)_x000D_
Accession: 0000320193-22-000108_x000D_
Report section: (7) CONSOLIDATED STATEMENTS OF SHAREHOLDERS' EQUITY_x000D_
 by @XBRLAnalyst</t>
        </r>
      </text>
    </comment>
    <comment ref="F26" authorId="0" shapeId="0" xr:uid="{F4AD62B0-3F6C-449B-B8F4-F9D0D6BA323E}">
      <text>
        <r>
          <rPr>
            <sz val="9"/>
            <color indexed="81"/>
            <rFont val="Tahoma"/>
            <charset val="1"/>
          </rPr>
          <t>[ROE]: ProfitLoss / StockholdersEquity _x000D_
Calculation: -3.2B /20.08B_x000D_
Label: Net income/(loss); Total IBM stockholders' equity_x000D_
Units: USD_x000D_
Taxonomy: 2023_x000D_
Period: 2022-Q3_x000D_
------------------------_x000D_
CID: 0000051143 (IBM)_x000D_
Accession: 0001558370-22-015322_x000D_
Report section: (4) CONSOLIDATED BALANCE SHEET_x000D_
 by @XBRLAnalyst</t>
        </r>
      </text>
    </comment>
    <comment ref="G26" authorId="0" shapeId="0" xr:uid="{7B76613C-444B-4C77-8FFD-BDF69016213B}">
      <text>
        <r>
          <rPr>
            <sz val="9"/>
            <color indexed="81"/>
            <rFont val="Tahoma"/>
            <charset val="1"/>
          </rPr>
          <t>[ROE]: NetIncomeLoss / StockholdersEquity _x000D_
Calculation: 1.55B /-5.88B_x000D_
Label: Net income; Total Oracle Corporation stockholders’ deficit_x000D_
Units: USD_x000D_
Taxonomy: 2023_x000D_
Period: 2023-Q1_x000D_
------------------------_x000D_
CID: 0001341439 (ORCL)_x000D_
Accession: 0001564590-22-031545_x000D_
Report section: (2) CONDENSED CONSOLIDATED BALANCE SHEETS_x000D_
 by @XBRLAnalyst</t>
        </r>
      </text>
    </comment>
    <comment ref="D28" authorId="0" shapeId="0" xr:uid="{AD6ABBBF-4EA5-44BC-B99B-963F1CD69DF0}">
      <text>
        <r>
          <rPr>
            <sz val="9"/>
            <color indexed="81"/>
            <rFont val="Tahoma"/>
            <charset val="1"/>
          </rPr>
          <t>[Asset Turnover]: RevenueFromContractWithCustomerExcludingAssessedTax / Assets _x000D_
Calculation: 50.12B /359.78B_x000D_
Label: Revenue; Total assets_x000D_
Units: USD_x000D_
Taxonomy: 2023_x000D_
Period: 2023-Q1_x000D_
------------------------_x000D_
CID: 0000789019 (MSFT)_x000D_
Accession: 0001564590-22-035087_x000D_
Report section: (2) INCOME STATEMENTS_x000D_
 by @XBRLAnalyst</t>
        </r>
      </text>
    </comment>
    <comment ref="E28" authorId="0" shapeId="0" xr:uid="{216C021F-572A-4897-939F-47388302D55F}">
      <text>
        <r>
          <rPr>
            <sz val="9"/>
            <color indexed="81"/>
            <rFont val="Tahoma"/>
            <charset val="1"/>
          </rPr>
          <t>[Asset Turnover]: RevenueFromContractWithCustomerExcludingAssessedTax / Assets _x000D_
Calculation: &lt;FY: 394.33B - Q3CUM: 304.18B&gt; /352.76B_x000D_
Label: Net sales; Total assets_x000D_
Units: USD_x000D_
Taxonomy: 2023_x000D_
Period: 2022-Q4_x000D_
------------------------_x000D_
CID: 0000320193 (AAPL)_x000D_
Accession: 0000320193-22-000108_x000D_
Report section: (2) CONDENSED CONSOLIDATED STATEMENTS OF OPERATIONS (Unaudited)_x000D_
 by @XBRLAnalyst</t>
        </r>
      </text>
    </comment>
    <comment ref="F28" authorId="0" shapeId="0" xr:uid="{88EE49DE-DBE6-4778-964C-245C650701A7}">
      <text>
        <r>
          <rPr>
            <sz val="9"/>
            <color indexed="81"/>
            <rFont val="Tahoma"/>
            <charset val="1"/>
          </rPr>
          <t>[Asset Turnover]: Revenues / Assets _x000D_
Calculation: 14.11B /125.85B_x000D_
Label: Revenue; Total assets_x000D_
Units: USD_x000D_
Taxonomy: 2023_x000D_
Period: 2022-Q3_x000D_
------------------------_x000D_
CID: 0000051143 (IBM)_x000D_
Accession: 0001558370-22-015322_x000D_
Report section: (2) CONSOLIDATED INCOME STATEMENT_x000D_
 by @XBRLAnalyst</t>
        </r>
      </text>
    </comment>
    <comment ref="G28" authorId="0" shapeId="0" xr:uid="{2E61DFB9-3145-4BD5-9863-847986793E6B}">
      <text>
        <r>
          <rPr>
            <sz val="9"/>
            <color indexed="81"/>
            <rFont val="Tahoma"/>
            <charset val="1"/>
          </rPr>
          <t>[Asset Turnover]: HardwareRevenues / Assets _x000D_
Calculation: 763M /130.31B_x000D_
Label: Hardware; Total assets_x000D_
Units: USD_x000D_
Taxonomy: 2023_x000D_
Period: 2023-Q1_x000D_
------------------------_x000D_
CID: 0001341439 (ORCL)_x000D_
Accession: 0001564590-22-031545_x000D_
Report section: (2) CONDENSED CONSOLIDATED BALANCE SHEETS_x000D_
 by @XBRLAnalyst</t>
        </r>
      </text>
    </comment>
    <comment ref="D29" authorId="0" shapeId="0" xr:uid="{1579D74D-3039-4F61-B612-FDA0307356C5}">
      <text>
        <r>
          <rPr>
            <sz val="9"/>
            <color indexed="81"/>
            <rFont val="Tahoma"/>
            <charset val="1"/>
          </rPr>
          <t>[Inventory Turnover]: CostOfGoodsAndServicesSold / InventoryNet _x000D_
Calculation: 15.45B /4.27B_x000D_
Label: Cost of revenue; Inventories_x000D_
Units: USD_x000D_
Taxonomy: 2023_x000D_
Period: 2023-Q1_x000D_
------------------------_x000D_
CID: 0000789019 (MSFT)_x000D_
Accession: 0001564590-22-035087_x000D_
Report section: (2) INCOME STATEMENTS_x000D_
 by @XBRLAnalyst</t>
        </r>
      </text>
    </comment>
    <comment ref="E29" authorId="0" shapeId="0" xr:uid="{190F51AF-D9C4-4E23-A2A9-B23BC55B0A2F}">
      <text>
        <r>
          <rPr>
            <sz val="9"/>
            <color indexed="81"/>
            <rFont val="Tahoma"/>
            <charset val="1"/>
          </rPr>
          <t>[Inventory Turnover]: CostOfGoodsAndServicesSold / InventoryNet _x000D_
Calculation: &lt;FY: 223.55B - Q3CUM: 171.5B&gt; /4.95B_x000D_
Label: Cost of sales; Inventories_x000D_
Units: USD_x000D_
Taxonomy: 2023_x000D_
Period: 2022-Q4_x000D_
------------------------_x000D_
CID: 0000320193 (AAPL)_x000D_
Accession: 0000320193-22-000108_x000D_
Report section: (2) CONDENSED CONSOLIDATED STATEMENTS OF OPERATIONS (Unaudited)_x000D_
 by @XBRLAnalyst</t>
        </r>
      </text>
    </comment>
    <comment ref="F29" authorId="0" shapeId="0" xr:uid="{1E7800CF-C771-4E52-927F-26A5261BED41}">
      <text>
        <r>
          <rPr>
            <sz val="9"/>
            <color indexed="81"/>
            <rFont val="Tahoma"/>
            <charset val="1"/>
          </rPr>
          <t>[Inventory Turnover]: CostOfRevenue / InventoryNet _x000D_
Calculation: 6.68B /1.79B_x000D_
Label: Cost; Total inventory_x000D_
Units: USD_x000D_
Taxonomy: 2023_x000D_
Period: 2022-Q3_x000D_
------------------------_x000D_
CID: 0000051143 (IBM)_x000D_
Accession: 0001558370-22-015322_x000D_
Report section: (2) CONSOLIDATED INCOME STATEMENT_x000D_
 by @XBRLAnalyst</t>
        </r>
      </text>
    </comment>
    <comment ref="G29" authorId="0" shapeId="0" xr:uid="{862658A5-ECB7-4632-9D66-A8E059753C58}">
      <text>
        <r>
          <rPr>
            <sz val="9"/>
            <color indexed="81"/>
            <rFont val="Tahoma"/>
            <charset val="1"/>
          </rPr>
          <t>No data_x000D_
Period: 2022-Q3_x000D_
------------------------_x000D_
CID: 0001341439 (ORCL)_x000D_
 by @XBRLAnalyst</t>
        </r>
      </text>
    </comment>
    <comment ref="D30" authorId="0" shapeId="0" xr:uid="{41B43A28-C106-42CE-8942-BA3928F50444}">
      <text>
        <r>
          <rPr>
            <sz val="9"/>
            <color indexed="81"/>
            <rFont val="Tahoma"/>
            <charset val="1"/>
          </rPr>
          <t>[Account Payable Turnover]: CostOfGoodsAndServicesSold / (AccountsPayableCurrent + EmployeeRelatedLiabilitiesCurrent + AccruedIncomeTaxesCurrent) _x000D_
Calculation: 15.45B / (16.61B +7.41B +6.73B)_x000D_
Label: Cost of revenue; Accounts payable; Accrued compensation; Short-term income taxes_x000D_
Units: USD_x000D_
Taxonomy: 2023_x000D_
Period: 2023-Q1_x000D_
------------------------_x000D_
CID: 0000789019 (MSFT)_x000D_
Accession: 0001564590-22-035087_x000D_
Report section: (4) BALANCE SHEETS_x000D_
 by @XBRLAnalyst</t>
        </r>
      </text>
    </comment>
    <comment ref="E30" authorId="0" shapeId="0" xr:uid="{FE33FEFD-3A89-4853-8D06-B28F7B1F00FB}">
      <text>
        <r>
          <rPr>
            <sz val="9"/>
            <color indexed="81"/>
            <rFont val="Tahoma"/>
            <charset val="1"/>
          </rPr>
          <t>[Account Payable Turnover]: CostOfGoodsAndServicesSold / AccountsPayableCurrent _x000D_
Calculation: &lt;FY: 223.55B - Q3CUM: 171.5B&gt; /64.12B_x000D_
Label: Cost of sales; Accounts payable_x000D_
Units: USD_x000D_
Taxonomy: 2023_x000D_
Period: 2022-Q4_x000D_
------------------------_x000D_
CID: 0000320193 (AAPL)_x000D_
Accession: 0000320193-22-000108_x000D_
Report section: (2) CONDENSED CONSOLIDATED STATEMENTS OF OPERATIONS (Unaudited)_x000D_
 by @XBRLAnalyst</t>
        </r>
      </text>
    </comment>
    <comment ref="F30" authorId="0" shapeId="0" xr:uid="{6DA7B999-2CDD-4562-8682-B4DD9643AECD}">
      <text>
        <r>
          <rPr>
            <sz val="9"/>
            <color indexed="81"/>
            <rFont val="Tahoma"/>
            <charset val="1"/>
          </rPr>
          <t>[Account Payable Turnover]: CostOfRevenue / (AccountsPayableCurrent + EmployeeRelatedLiabilitiesCurrent + TaxesPayableCurrent) _x000D_
Calculation: 6.68B / (3.81B +3.37B +1.67B)_x000D_
Label: Cost; Accounts payable; Compensation and benefits; Taxes_x000D_
Units: USD_x000D_
Taxonomy: 2023_x000D_
Period: 2022-Q3_x000D_
------------------------_x000D_
CID: 0000051143 (IBM)_x000D_
Accession: 0001558370-22-015322_x000D_
Report section: (4) CONSOLIDATED BALANCE SHEET_x000D_
 by @XBRLAnalyst</t>
        </r>
      </text>
    </comment>
    <comment ref="G30" authorId="0" shapeId="0" xr:uid="{66730F8E-347E-43D5-BEFE-7A9AA851C7E2}">
      <text>
        <r>
          <rPr>
            <sz val="9"/>
            <color indexed="81"/>
            <rFont val="Tahoma"/>
            <charset val="1"/>
          </rPr>
          <t>[Account Payable Turnover]: (CloudServicesAndLicenseSupportExpenses + HardwareExpenses + ServicesExpense) / (AccountsPayableCurrent + EmployeeRelatedLiabilitiesCurrent) _x000D_
Calculation: (1.74B +249M +1.05B) / (1.46B +1.96B)_x000D_
Label: Cloud services and license support; Hardware; Services; Accounts payable; Accrued compensation and related benefits_x000D_
Units: USD_x000D_
Taxonomy: 2023_x000D_
Period: 2023-Q1_x000D_
------------------------_x000D_
CID: 0001341439 (ORCL)_x000D_
Accession: 0001564590-22-031545_x000D_
Report section: (4) CONDENSED CONSOLIDATED STATEMENTS OF OPERATIONS_x000D_
 by @XBRLAnalyst</t>
        </r>
      </text>
    </comment>
    <comment ref="D31" authorId="0" shapeId="0" xr:uid="{47996395-E272-4C07-B4F0-4A345A81722A}">
      <text>
        <r>
          <rPr>
            <sz val="9"/>
            <color indexed="81"/>
            <rFont val="Tahoma"/>
            <charset val="1"/>
          </rPr>
          <t>[Account Receivable Turnover]: RevenueFromContractWithCustomerExcludingAssessedTax / AccountsReceivableNetCurrent _x000D_
Calculation: 50.12B /31.28B_x000D_
Label: Revenue; Accounts receivable, net of allowance for doubtful accounts of $438 and $633_x000D_
Units: USD_x000D_
Taxonomy: 2023_x000D_
Period: 2023-Q1_x000D_
------------------------_x000D_
CID: 0000789019 (MSFT)_x000D_
Accession: 0001564590-22-035087_x000D_
Report section: (2) INCOME STATEMENTS_x000D_
 by @XBRLAnalyst</t>
        </r>
      </text>
    </comment>
    <comment ref="E31" authorId="0" shapeId="0" xr:uid="{D5F16AB0-1DB7-4177-83B9-E0A28C949E50}">
      <text>
        <r>
          <rPr>
            <sz val="9"/>
            <color indexed="81"/>
            <rFont val="Tahoma"/>
            <charset val="1"/>
          </rPr>
          <t>[Account Receivable Turnover]: RevenueFromContractWithCustomerExcludingAssessedTax / AccountsReceivableNetCurrent _x000D_
Calculation: &lt;FY: 394.33B - Q3CUM: 304.18B&gt; /28.18B_x000D_
Label: Net sales; Accounts receivable, net_x000D_
Units: USD_x000D_
Taxonomy: 2023_x000D_
Period: 2022-Q4_x000D_
------------------------_x000D_
CID: 0000320193 (AAPL)_x000D_
Accession: 0000320193-22-000108_x000D_
Report section: (2) CONDENSED CONSOLIDATED STATEMENTS OF OPERATIONS (Unaudited)_x000D_
 by @XBRLAnalyst</t>
        </r>
      </text>
    </comment>
    <comment ref="F31" authorId="0" shapeId="0" xr:uid="{F432BE43-B367-4DF0-BC28-C3F9D6290503}">
      <text>
        <r>
          <rPr>
            <sz val="9"/>
            <color indexed="81"/>
            <rFont val="Tahoma"/>
            <charset val="1"/>
          </rPr>
          <t>[Account Receivable Turnover]: Revenues / AccountsReceivableNetCurrent _x000D_
Calculation: 14.11B /5.53B_x000D_
Label: Revenue; Notes and accounts receivable - trade (net of allowances of $214 in 2022 and $218 in 2021)_x000D_
Units: USD_x000D_
Taxonomy: 2023_x000D_
Period: 2022-Q3_x000D_
------------------------_x000D_
CID: 0000051143 (IBM)_x000D_
Accession: 0001558370-22-015322_x000D_
Report section: (2) CONSOLIDATED INCOME STATEMENT_x000D_
 by @XBRLAnalyst</t>
        </r>
      </text>
    </comment>
    <comment ref="G31" authorId="0" shapeId="0" xr:uid="{DB75167C-951E-4ED8-BC5B-B6CA08EA0BD9}">
      <text>
        <r>
          <rPr>
            <sz val="9"/>
            <color indexed="81"/>
            <rFont val="Tahoma"/>
            <charset val="1"/>
          </rPr>
          <t>[Account Receivable Turnover]: HardwareRevenues / AccountsReceivableNetCurrent _x000D_
Calculation: 763M /5.94B_x000D_
Label: Hardware; Trade receivables, net of allowances for credit losses of $385 and $362 as of August 31, 2022 and May 31, 2022, respectively_x000D_
Units: USD_x000D_
Taxonomy: 2023_x000D_
Period: 2023-Q1_x000D_
------------------------_x000D_
CID: 0001341439 (ORCL)_x000D_
Accession: 0001564590-22-031545_x000D_
Report section: (2) CONDENSED CONSOLIDATED BALANCE SHEETS_x000D_
 by @XBRLAnalyst</t>
        </r>
      </text>
    </comment>
    <comment ref="D33" authorId="0" shapeId="0" xr:uid="{5E4A02E7-78B9-449B-AE60-067778345F2B}">
      <text>
        <r>
          <rPr>
            <sz val="9"/>
            <color indexed="81"/>
            <rFont val="Tahoma"/>
            <charset val="1"/>
          </rPr>
          <t>[Total Debt To Equity]: LongTermDebt / StockholdersEquity _x000D_
Calculation: 48.62B /173.57B_x000D_
Label: Total debt; Total stockholders’ equity_x000D_
Units: USD_x000D_
Taxonomy: 2023_x000D_
Period: 2023-Q1_x000D_
------------------------_x000D_
CID: 0000789019 (MSFT)_x000D_
Accession: 0001564590-22-035087_x000D_
Report section: (4) BALANCE SHEETS_x000D_
 by @XBRLAnalyst</t>
        </r>
      </text>
    </comment>
    <comment ref="E33" authorId="0" shapeId="0" xr:uid="{9C7A7687-C9FE-4912-9B70-73F83C06B5C1}">
      <text>
        <r>
          <rPr>
            <sz val="9"/>
            <color indexed="81"/>
            <rFont val="Tahoma"/>
            <charset val="1"/>
          </rPr>
          <t>[Total Debt To Equity]: (CommercialPaper + LongTermDebtCurrent + LongTermDebtNoncurrent) / (LiabilitiesAndStockholdersEquity - Liabilities) _x000D_
Calculation: (9.98B +11.13B +98.96B) / (352.76B -302.08B)_x000D_
Label: Commercial paper; Term debt; Total liabilities and shareholders’ equity; Total liabilities_x000D_
Units: USD_x000D_
Taxonomy: 2023_x000D_
Period: 2022-FY_x000D_
------------------------_x000D_
CID: 0000320193 (AAPL)_x000D_
Accession: 0000320193-23-000006_x000D_
Report section: (4) CONDENSED CONSOLIDATED BALANCE SHEETS (Unaudited)_x000D_
 by @XBRLAnalyst</t>
        </r>
      </text>
    </comment>
    <comment ref="F33" authorId="0" shapeId="0" xr:uid="{4A6AAD1A-D3A5-43E5-87AD-5168290F27BA}">
      <text>
        <r>
          <rPr>
            <sz val="9"/>
            <color indexed="81"/>
            <rFont val="Tahoma"/>
            <charset val="1"/>
          </rPr>
          <t>[Total Debt To Equity]: (ShortTermBorrowings + LongTermDebtNoncurrent) / StockholdersEquityIncludingPortionAttributableToNoncontrollingInterest _x000D_
Calculation: (5.94B +44.94B) /20.15B_x000D_
Label: Short-term debt; Long-term debt; Total equity_x000D_
Units: USD_x000D_
Taxonomy: 2023_x000D_
Period: 2022-Q3_x000D_
------------------------_x000D_
CID: 0000051143 (IBM)_x000D_
Accession: 0001558370-22-015322_x000D_
Report section: (4) CONSOLIDATED BALANCE SHEET_x000D_
 by @XBRLAnalyst</t>
        </r>
      </text>
    </comment>
    <comment ref="G33" authorId="0" shapeId="0" xr:uid="{1ED32138-6685-4ACA-97BA-427D803D35B0}">
      <text>
        <r>
          <rPr>
            <sz val="9"/>
            <color indexed="81"/>
            <rFont val="Tahoma"/>
            <charset val="1"/>
          </rPr>
          <t>[Total Debt To Equity]: (NotesPayableCurrent + LongTermNotesAndLoans) / StockholdersEquityIncludingPortionAttributableToNoncontrollingInterest _x000D_
Calculation: (16.1B +75.48B) /-5.45B_x000D_
Label: Notes payable and other borrowings, current; Notes payable and other borrowings, non-current; Total stockholders’ deficit_x000D_
Units: USD_x000D_
Taxonomy: 2023_x000D_
Period: 2023-Q1_x000D_
------------------------_x000D_
CID: 0001341439 (ORCL)_x000D_
Accession: 0001564590-22-031545_x000D_
Report section: (2) CONDENSED CONSOLIDATED BALANCE SHEETS_x000D_
 by @XBRLAnalyst</t>
        </r>
      </text>
    </comment>
    <comment ref="D34" authorId="0" shapeId="0" xr:uid="{6CE68543-012F-48E0-A989-723920A5D3F3}">
      <text>
        <r>
          <rPr>
            <sz val="9"/>
            <color indexed="81"/>
            <rFont val="Tahoma"/>
            <charset val="1"/>
          </rPr>
          <t>[Total Debt To Assets]: LongTermDebt / Assets _x000D_
Calculation: 48.62B /359.78B_x000D_
Label: Total debt; Total assets_x000D_
Units: USD_x000D_
Taxonomy: 2023_x000D_
Period: 2023-Q1_x000D_
------------------------_x000D_
CID: 0000789019 (MSFT)_x000D_
Accession: 0001564590-22-035087_x000D_
Report section: (4) BALANCE SHEETS_x000D_
 by @XBRLAnalyst</t>
        </r>
      </text>
    </comment>
    <comment ref="E34" authorId="0" shapeId="0" xr:uid="{77802AF2-5868-4F4F-8333-5F411D33A42D}">
      <text>
        <r>
          <rPr>
            <sz val="9"/>
            <color indexed="81"/>
            <rFont val="Tahoma"/>
            <charset val="1"/>
          </rPr>
          <t>[Total Debt To Assets]: (CommercialPaper + LongTermDebtCurrent + LongTermDebtNoncurrent) / Assets _x000D_
Calculation: (9.98B +11.13B +98.96B) /352.76B_x000D_
Label: Commercial paper; Term debt; Total assets_x000D_
Units: USD_x000D_
Taxonomy: 2023_x000D_
Period: 2022-FY_x000D_
------------------------_x000D_
CID: 0000320193 (AAPL)_x000D_
Accession: 0000320193-23-000006_x000D_
Report section: (4) CONDENSED CONSOLIDATED BALANCE SHEETS (Unaudited)_x000D_
 by @XBRLAnalyst</t>
        </r>
      </text>
    </comment>
    <comment ref="F34" authorId="0" shapeId="0" xr:uid="{C74441CF-D325-450C-8C37-846A59C29733}">
      <text>
        <r>
          <rPr>
            <sz val="9"/>
            <color indexed="81"/>
            <rFont val="Tahoma"/>
            <charset val="1"/>
          </rPr>
          <t>[Total Debt To Assets]: (ShortTermBorrowings + LongTermDebtNoncurrent) / Assets _x000D_
Calculation: (5.94B +44.94B) /125.85B_x000D_
Label: Short-term debt; Long-term debt; Total assets_x000D_
Units: USD_x000D_
Taxonomy: 2023_x000D_
Period: 2022-Q3_x000D_
------------------------_x000D_
CID: 0000051143 (IBM)_x000D_
Accession: 0001558370-22-015322_x000D_
Report section: (4) CONSOLIDATED BALANCE SHEET_x000D_
 by @XBRLAnalyst</t>
        </r>
      </text>
    </comment>
    <comment ref="G34" authorId="0" shapeId="0" xr:uid="{784302C8-EFDB-44A4-8238-3CF626D35F22}">
      <text>
        <r>
          <rPr>
            <sz val="9"/>
            <color indexed="81"/>
            <rFont val="Tahoma"/>
            <charset val="1"/>
          </rPr>
          <t>[Total Debt To Assets]: (NotesPayableCurrent + LongTermNotesAndLoans) / Assets _x000D_
Calculation: (16.1B +75.48B) /130.31B_x000D_
Label: Notes payable and other borrowings, current; Notes payable and other borrowings, non-current; Total assets_x000D_
Units: USD_x000D_
Taxonomy: 2023_x000D_
Period: 2023-Q1_x000D_
------------------------_x000D_
CID: 0001341439 (ORCL)_x000D_
Accession: 0001564590-22-031545_x000D_
Report section: (2) CONDENSED CONSOLIDATED BALANCE SHEETS_x000D_
 by @XBRLAnalyst</t>
        </r>
      </text>
    </comment>
    <comment ref="D36" authorId="0" shapeId="0" xr:uid="{5660C4EF-7121-4669-BCDC-2E97B3CBEA19}">
      <text>
        <r>
          <rPr>
            <sz val="9"/>
            <color indexed="81"/>
            <rFont val="Tahoma"/>
            <charset val="1"/>
          </rPr>
          <t>[Cash Ratio]: (CashAndCashEquivalentsAtCarryingValue + LongTermInvestments) / LiabilitiesCurrent _x000D_
Calculation: (22.88B +6.84B) /87.39B_x000D_
Label: Cash and cash equivalents; Equity investments; Total current liabilities_x000D_
Units: USD_x000D_
Taxonomy: 2023_x000D_
Period: 2023-Q1_x000D_
------------------------_x000D_
CID: 0000789019 (MSFT)_x000D_
Accession: 0001564590-22-035087_x000D_
Report section: (4) BALANCE SHEETS_x000D_
 by @XBRLAnalyst</t>
        </r>
      </text>
    </comment>
    <comment ref="E36" authorId="0" shapeId="0" xr:uid="{49FD74A8-3660-4069-B2A0-9F858F381D4B}">
      <text>
        <r>
          <rPr>
            <sz val="9"/>
            <color indexed="81"/>
            <rFont val="Tahoma"/>
            <charset val="1"/>
          </rPr>
          <t>[Cash Ratio]: (CashAndCashEquivalentsAtCarryingValue + MarketableSecuritiesNoncurrent) / LiabilitiesCurrent _x000D_
Calculation: (23.65B +120.81B) /153.98B_x000D_
Label: Cash and cash equivalents; Marketable securities; Total current liabilities_x000D_
Units: USD_x000D_
Taxonomy: 2023_x000D_
Period: 2022-FY_x000D_
------------------------_x000D_
CID: 0000320193 (AAPL)_x000D_
Accession: 0000320193-23-000006_x000D_
Report section: (4) CONDENSED CONSOLIDATED BALANCE SHEETS (Unaudited)_x000D_
 by @XBRLAnalyst</t>
        </r>
      </text>
    </comment>
    <comment ref="F36" authorId="0" shapeId="0" xr:uid="{92A53498-D5B7-4E3B-9E07-40DF74C3D1D4}">
      <text>
        <r>
          <rPr>
            <sz val="9"/>
            <color indexed="81"/>
            <rFont val="Tahoma"/>
            <charset val="1"/>
          </rPr>
          <t>[Cash Ratio]: (CashAndCashEquivalentsAtCarryingValue + NotesAndLoansReceivableNetNoncurrent) / LiabilitiesCurrent _x000D_
Calculation: (7.82B +4.78B) /30.47B_x000D_
Label: Cash and cash equivalents; Long-term financing receivables (net of allowances of $20 in 2022 and $25 in 2021); Total current liabilities_x000D_
Units: USD_x000D_
Taxonomy: 2023_x000D_
Period: 2022-Q3_x000D_
------------------------_x000D_
CID: 0000051143 (IBM)_x000D_
Accession: 0001558370-22-015322_x000D_
Report section: (4) CONSOLIDATED BALANCE SHEET_x000D_
 by @XBRLAnalyst</t>
        </r>
      </text>
    </comment>
    <comment ref="G36" authorId="0" shapeId="0" xr:uid="{3C6C3735-491F-47D3-A5C4-77BAA75A6956}">
      <text>
        <r>
          <rPr>
            <sz val="9"/>
            <color indexed="81"/>
            <rFont val="Tahoma"/>
            <charset val="1"/>
          </rPr>
          <t>[Cash Ratio]: (CashAndCashEquivalentsAtCarryingValue) / LiabilitiesCurrent _x000D_
Calculation: (10.45B) /34.82B_x000D_
Label: Cash and cash equivalents; Total current liabilities_x000D_
Units: USD_x000D_
Taxonomy: 2023_x000D_
Period: 2023-Q1_x000D_
------------------------_x000D_
CID: 0001341439 (ORCL)_x000D_
Accession: 0001564590-22-031545_x000D_
Report section: (2) CONDENSED CONSOLIDATED BALANCE SHEETS_x000D_
 by @XBRLAnalyst</t>
        </r>
      </text>
    </comment>
    <comment ref="D37" authorId="0" shapeId="0" xr:uid="{DFE9384E-F2A6-46F1-862F-986741246139}">
      <text>
        <r>
          <rPr>
            <sz val="9"/>
            <color indexed="81"/>
            <rFont val="Tahoma"/>
            <charset val="1"/>
          </rPr>
          <t>[Quick Ratio]: (CashAndCashEquivalentsAtCarryingValue + LongTermInvestments + AccountsReceivableNetCurrent) / LiabilitiesCurrent _x000D_
Calculation: (22.88B +6.84B +31.28B) /87.39B_x000D_
Label: Cash and cash equivalents; Equity investments; Accounts receivable, net of allowance for doubtful accounts of $438 and $633; Total current liabilities_x000D_
Units: USD_x000D_
Taxonomy: 2023_x000D_
Period: 2023-Q1_x000D_
------------------------_x000D_
CID: 0000789019 (MSFT)_x000D_
Accession: 0001564590-22-035087_x000D_
Report section: (4) BALANCE SHEETS_x000D_
 by @XBRLAnalyst</t>
        </r>
      </text>
    </comment>
    <comment ref="E37" authorId="0" shapeId="0" xr:uid="{A97DFEEE-BC35-48A5-B5F5-1D938BAA0359}">
      <text>
        <r>
          <rPr>
            <sz val="9"/>
            <color indexed="81"/>
            <rFont val="Tahoma"/>
            <charset val="1"/>
          </rPr>
          <t>[Quick Ratio]: (CashAndCashEquivalentsAtCarryingValue + MarketableSecuritiesNoncurrent + AccountsReceivableNetCurrent) / LiabilitiesCurrent _x000D_
Calculation: (23.65B +120.81B +28.18B) /153.98B_x000D_
Label: Cash and cash equivalents; Marketable securities; Accounts receivable, net; Total current liabilities_x000D_
Units: USD_x000D_
Taxonomy: 2023_x000D_
Period: 2022-FY_x000D_
------------------------_x000D_
CID: 0000320193 (AAPL)_x000D_
Accession: 0000320193-23-000006_x000D_
Report section: (4) CONDENSED CONSOLIDATED BALANCE SHEETS (Unaudited)_x000D_
 by @XBRLAnalyst</t>
        </r>
      </text>
    </comment>
    <comment ref="F37" authorId="0" shapeId="0" xr:uid="{56E8E3D1-E74D-4735-B910-BE6F45A75354}">
      <text>
        <r>
          <rPr>
            <sz val="9"/>
            <color indexed="81"/>
            <rFont val="Tahoma"/>
            <charset val="1"/>
          </rPr>
          <t>[Quick Ratio]: (CashAndCashEquivalentsAtCarryingValue + NotesAndLoansReceivableNetNoncurrent + AccountsReceivableNetCurrent) / LiabilitiesCurrent _x000D_
Calculation: (7.82B +4.78B +5.53B) /30.47B_x000D_
Label: Cash and cash equivalents; Long-term financing receivables (net of allowances of $20 in 2022 and $25 in 2021); Notes and accounts receivable - trade (net of allowances of $214 in 2022 and $218 in 2021); Total current liabilities_x000D_
Units: USD_x000D_
Taxonomy: 2023_x000D_
Period: 2022-Q3_x000D_
------------------------_x000D_
CID: 0000051143 (IBM)_x000D_
Accession: 0001558370-22-015322_x000D_
Report section: (4) CONSOLIDATED BALANCE SHEET_x000D_
 by @XBRLAnalyst</t>
        </r>
      </text>
    </comment>
    <comment ref="G37" authorId="0" shapeId="0" xr:uid="{38C11432-98A7-4829-9597-3152B9B50AB2}">
      <text>
        <r>
          <rPr>
            <sz val="9"/>
            <color indexed="81"/>
            <rFont val="Tahoma"/>
            <charset val="1"/>
          </rPr>
          <t>[Quick Ratio]: (CashAndCashEquivalentsAtCarryingValue + AccountsReceivableNetCurrent) / LiabilitiesCurrent _x000D_
Calculation: (10.45B +5.94B) /34.82B_x000D_
Label: Cash and cash equivalents; Trade receivables, net of allowances for credit losses of $385 and $362 as of August 31, 2022 and May 31, 2022, respectively; Total current liabilities_x000D_
Units: USD_x000D_
Taxonomy: 2023_x000D_
Period: 2023-Q1_x000D_
------------------------_x000D_
CID: 0001341439 (ORCL)_x000D_
Accession: 0001564590-22-031545_x000D_
Report section: (2) CONDENSED CONSOLIDATED BALANCE SHEETS_x000D_
 by @XBRLAnalyst</t>
        </r>
      </text>
    </comment>
    <comment ref="D38" authorId="0" shapeId="0" xr:uid="{638404C6-912E-4BA9-AD46-0E40B90DBBEF}">
      <text>
        <r>
          <rPr>
            <sz val="9"/>
            <color indexed="81"/>
            <rFont val="Tahoma"/>
            <charset val="1"/>
          </rPr>
          <t>[Current Ratio]: AssetsCurrent / LiabilitiesCurrent _x000D_
Calculation: 160.81B /87.39B_x000D_
Label: Total current assets; Total current liabilities_x000D_
Units: USD_x000D_
Taxonomy: 2023_x000D_
Period: 2023-Q1_x000D_
------------------------_x000D_
CID: 0000789019 (MSFT)_x000D_
Accession: 0001564590-22-035087_x000D_
Report section: (4) BALANCE SHEETS_x000D_
 by @XBRLAnalyst</t>
        </r>
      </text>
    </comment>
    <comment ref="E38" authorId="0" shapeId="0" xr:uid="{480CA856-C52A-4F6F-8B99-98C5A761F090}">
      <text>
        <r>
          <rPr>
            <sz val="9"/>
            <color indexed="81"/>
            <rFont val="Tahoma"/>
            <charset val="1"/>
          </rPr>
          <t>[Current Ratio]: AssetsCurrent / LiabilitiesCurrent _x000D_
Calculation: 135.41B /153.98B_x000D_
Label: Total current assets; Total current liabilities_x000D_
Units: USD_x000D_
Taxonomy: 2023_x000D_
Period: 2022-FY_x000D_
------------------------_x000D_
CID: 0000320193 (AAPL)_x000D_
Accession: 0000320193-23-000006_x000D_
Report section: (4) CONDENSED CONSOLIDATED BALANCE SHEETS (Unaudited)_x000D_
 by @XBRLAnalyst</t>
        </r>
      </text>
    </comment>
    <comment ref="F38" authorId="0" shapeId="0" xr:uid="{F666B7AB-4824-4DF1-A93D-352F07F17292}">
      <text>
        <r>
          <rPr>
            <sz val="9"/>
            <color indexed="81"/>
            <rFont val="Tahoma"/>
            <charset val="1"/>
          </rPr>
          <t>[Current Ratio]: AssetsCurrent / LiabilitiesCurrent _x000D_
Calculation: 29B /30.47B_x000D_
Label: Total current assets; Total current liabilities_x000D_
Units: USD_x000D_
Taxonomy: 2023_x000D_
Period: 2022-Q3_x000D_
------------------------_x000D_
CID: 0000051143 (IBM)_x000D_
Accession: 0001558370-22-015322_x000D_
Report section: (4) CONSOLIDATED BALANCE SHEET_x000D_
 by @XBRLAnalyst</t>
        </r>
      </text>
    </comment>
    <comment ref="G38" authorId="0" shapeId="0" xr:uid="{2FCD537B-53E0-40FC-803F-92B3C3671349}">
      <text>
        <r>
          <rPr>
            <sz val="9"/>
            <color indexed="81"/>
            <rFont val="Tahoma"/>
            <charset val="1"/>
          </rPr>
          <t>[Current Ratio]: AssetsCurrent / LiabilitiesCurrent _x000D_
Calculation: 21B /34.82B_x000D_
Label: Total current assets; Total current liabilities_x000D_
Units: USD_x000D_
Taxonomy: 2023_x000D_
Period: 2023-Q1_x000D_
------------------------_x000D_
CID: 0001341439 (ORCL)_x000D_
Accession: 0001564590-22-031545_x000D_
Report section: (2) CONDENSED CONSOLIDATED BALANCE SHEETS_x000D_
 by @XBRLAnalyst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FinDynamics</author>
  </authors>
  <commentList>
    <comment ref="E6" authorId="0" shapeId="0" xr:uid="{78765D09-799C-4BE0-A29D-740DB10125C9}">
      <text>
        <r>
          <rPr>
            <sz val="9"/>
            <color indexed="81"/>
            <rFont val="Tahoma"/>
            <charset val="1"/>
          </rPr>
          <t>Opening Price (MSFT)_x000D_
Date: 2022-10-31_x000D_
 by @XBRLAnalyst</t>
        </r>
      </text>
    </comment>
    <comment ref="F6" authorId="0" shapeId="0" xr:uid="{0486B261-199F-4489-BACF-17D649F38C44}">
      <text>
        <r>
          <rPr>
            <sz val="9"/>
            <color indexed="81"/>
            <rFont val="Tahoma"/>
            <charset val="1"/>
          </rPr>
          <t>Day's High Price (MSFT)_x000D_
Date: 2022-10-31_x000D_
 by @XBRLAnalyst</t>
        </r>
      </text>
    </comment>
    <comment ref="G6" authorId="0" shapeId="0" xr:uid="{A86FDF89-A352-4EEA-AF7A-BEF3805A263F}">
      <text>
        <r>
          <rPr>
            <sz val="9"/>
            <color indexed="81"/>
            <rFont val="Tahoma"/>
            <charset val="1"/>
          </rPr>
          <t>Day's Low Price (MSFT)_x000D_
Date: 2022-10-31_x000D_
 by @XBRLAnalyst</t>
        </r>
      </text>
    </comment>
    <comment ref="H6" authorId="0" shapeId="0" xr:uid="{9603B027-8A3C-4451-A1AA-4A6191EEEB93}">
      <text>
        <r>
          <rPr>
            <sz val="9"/>
            <color indexed="81"/>
            <rFont val="Tahoma"/>
            <charset val="1"/>
          </rPr>
          <t>Closing Price (MSFT)_x000D_
Date: 2022-10-31_x000D_
 by @XBRLAnalyst</t>
        </r>
      </text>
    </comment>
    <comment ref="I6" authorId="0" shapeId="0" xr:uid="{99AA4685-586F-4A48-984B-DC7C817EE467}">
      <text>
        <r>
          <rPr>
            <sz val="9"/>
            <color indexed="81"/>
            <rFont val="Tahoma"/>
            <charset val="1"/>
          </rPr>
          <t>Cumulative Volume (MSFT)_x000D_
Date: 2022-10-31_x000D_
 by @XBRLAnalyst</t>
        </r>
      </text>
    </comment>
    <comment ref="J6" authorId="0" shapeId="0" xr:uid="{C3E932FA-3438-4FAD-B995-5D587675B798}">
      <text>
        <r>
          <rPr>
            <sz val="9"/>
            <color indexed="81"/>
            <rFont val="Tahoma"/>
            <charset val="1"/>
          </rPr>
          <t>Adjusted Closing Price (MSFT)_x000D_
Date: 2022-10-31_x000D_
 by @XBRLAnalyst</t>
        </r>
      </text>
    </comment>
    <comment ref="K6" authorId="0" shapeId="0" xr:uid="{91F563EF-A236-4078-A96B-1D1CF75DB7B1}">
      <text>
        <r>
          <rPr>
            <sz val="9"/>
            <color indexed="81"/>
            <rFont val="Tahoma"/>
            <charset val="1"/>
          </rPr>
          <t>Period average (MSFT)_x000D_
Date: 2022-10-31_x000D_
 by @XBRLAnalyst</t>
        </r>
      </text>
    </comment>
    <comment ref="L6" authorId="0" shapeId="0" xr:uid="{BFB2E173-CCC8-4991-B368-86363A0CC1A5}">
      <text>
        <r>
          <rPr>
            <sz val="9"/>
            <color indexed="81"/>
            <rFont val="Tahoma"/>
            <charset val="1"/>
          </rPr>
          <t>Volume average (MSFT)_x000D_
Date: 2022-10-31_x000D_
 by @XBRLAnalyst</t>
        </r>
      </text>
    </comment>
    <comment ref="E7" authorId="0" shapeId="0" xr:uid="{52FEDA6A-BE51-4627-86D4-E44C5330C764}">
      <text>
        <r>
          <rPr>
            <sz val="9"/>
            <color indexed="81"/>
            <rFont val="Tahoma"/>
            <charset val="1"/>
          </rPr>
          <t>Opening Price (MSFT)_x000D_
Date: 2022-10-24_x000D_
 by @XBRLAnalyst</t>
        </r>
      </text>
    </comment>
    <comment ref="F7" authorId="0" shapeId="0" xr:uid="{2D19C9E9-CC72-4D47-924A-8A27318DB6B3}">
      <text>
        <r>
          <rPr>
            <sz val="9"/>
            <color indexed="81"/>
            <rFont val="Tahoma"/>
            <charset val="1"/>
          </rPr>
          <t>Day's High Price (MSFT)_x000D_
Date: 2022-10-24_x000D_
 by @XBRLAnalyst</t>
        </r>
      </text>
    </comment>
    <comment ref="G7" authorId="0" shapeId="0" xr:uid="{FC6BC36C-D36A-42F4-B6BB-44B82D7FD28C}">
      <text>
        <r>
          <rPr>
            <sz val="9"/>
            <color indexed="81"/>
            <rFont val="Tahoma"/>
            <charset val="1"/>
          </rPr>
          <t>Day's Low Price (MSFT)_x000D_
Date: 2022-10-24_x000D_
 by @XBRLAnalyst</t>
        </r>
      </text>
    </comment>
    <comment ref="H7" authorId="0" shapeId="0" xr:uid="{6F298605-07C8-4D3A-BFB4-486F1A21E38F}">
      <text>
        <r>
          <rPr>
            <sz val="9"/>
            <color indexed="81"/>
            <rFont val="Tahoma"/>
            <charset val="1"/>
          </rPr>
          <t>Closing Price (MSFT)_x000D_
Date: 2022-10-24_x000D_
 by @XBRLAnalyst</t>
        </r>
      </text>
    </comment>
    <comment ref="I7" authorId="0" shapeId="0" xr:uid="{1046DD4C-5DF7-4C3D-AFB6-9E39D2FCD172}">
      <text>
        <r>
          <rPr>
            <sz val="9"/>
            <color indexed="81"/>
            <rFont val="Tahoma"/>
            <charset val="1"/>
          </rPr>
          <t>Cumulative Volume (MSFT)_x000D_
Date: 2022-10-24_x000D_
 by @XBRLAnalyst</t>
        </r>
      </text>
    </comment>
    <comment ref="J7" authorId="0" shapeId="0" xr:uid="{94E8219F-307D-41C7-893C-938892F69AF0}">
      <text>
        <r>
          <rPr>
            <sz val="9"/>
            <color indexed="81"/>
            <rFont val="Tahoma"/>
            <charset val="1"/>
          </rPr>
          <t>Adjusted Closing Price (MSFT)_x000D_
Date: 2022-10-24_x000D_
 by @XBRLAnalyst</t>
        </r>
      </text>
    </comment>
    <comment ref="K7" authorId="0" shapeId="0" xr:uid="{7817B2F7-7866-47BE-8E5A-B8FF33A0EB9E}">
      <text>
        <r>
          <rPr>
            <sz val="9"/>
            <color indexed="81"/>
            <rFont val="Tahoma"/>
            <charset val="1"/>
          </rPr>
          <t>Period average (MSFT)_x000D_
Date: 2022-10-24_x000D_
 by @XBRLAnalyst</t>
        </r>
      </text>
    </comment>
    <comment ref="L7" authorId="0" shapeId="0" xr:uid="{27897540-E0B3-4A8F-8E02-C8C3A64D27EC}">
      <text>
        <r>
          <rPr>
            <sz val="9"/>
            <color indexed="81"/>
            <rFont val="Tahoma"/>
            <charset val="1"/>
          </rPr>
          <t>Volume average (MSFT)_x000D_
Date: 2022-10-24_x000D_
 by @XBRLAnalyst</t>
        </r>
      </text>
    </comment>
    <comment ref="E8" authorId="0" shapeId="0" xr:uid="{80D2133E-B483-4178-9272-9461BC82E153}">
      <text>
        <r>
          <rPr>
            <sz val="9"/>
            <color indexed="81"/>
            <rFont val="Tahoma"/>
            <charset val="1"/>
          </rPr>
          <t>Opening Price (MSFT)_x000D_
Date: 2022-10-17_x000D_
 by @XBRLAnalyst</t>
        </r>
      </text>
    </comment>
    <comment ref="F8" authorId="0" shapeId="0" xr:uid="{D749C5EE-117C-4FFD-B352-0BE91DF7A1B2}">
      <text>
        <r>
          <rPr>
            <sz val="9"/>
            <color indexed="81"/>
            <rFont val="Tahoma"/>
            <charset val="1"/>
          </rPr>
          <t>Day's High Price (MSFT)_x000D_
Date: 2022-10-17_x000D_
 by @XBRLAnalyst</t>
        </r>
      </text>
    </comment>
    <comment ref="G8" authorId="0" shapeId="0" xr:uid="{7C3EAE76-01B3-421E-AE21-72E6451CF73A}">
      <text>
        <r>
          <rPr>
            <sz val="9"/>
            <color indexed="81"/>
            <rFont val="Tahoma"/>
            <charset val="1"/>
          </rPr>
          <t>Day's Low Price (MSFT)_x000D_
Date: 2022-10-17_x000D_
 by @XBRLAnalyst</t>
        </r>
      </text>
    </comment>
    <comment ref="H8" authorId="0" shapeId="0" xr:uid="{CA65B703-1A90-42BE-9376-34705F05387B}">
      <text>
        <r>
          <rPr>
            <sz val="9"/>
            <color indexed="81"/>
            <rFont val="Tahoma"/>
            <charset val="1"/>
          </rPr>
          <t>Closing Price (MSFT)_x000D_
Date: 2022-10-17_x000D_
 by @XBRLAnalyst</t>
        </r>
      </text>
    </comment>
    <comment ref="I8" authorId="0" shapeId="0" xr:uid="{7477AF8D-7EA5-4B23-99EF-3B473AA1295E}">
      <text>
        <r>
          <rPr>
            <sz val="9"/>
            <color indexed="81"/>
            <rFont val="Tahoma"/>
            <charset val="1"/>
          </rPr>
          <t>Cumulative Volume (MSFT)_x000D_
Date: 2022-10-17_x000D_
 by @XBRLAnalyst</t>
        </r>
      </text>
    </comment>
    <comment ref="J8" authorId="0" shapeId="0" xr:uid="{246ADA5A-98C4-4764-AD6B-ACFC0148830D}">
      <text>
        <r>
          <rPr>
            <sz val="9"/>
            <color indexed="81"/>
            <rFont val="Tahoma"/>
            <charset val="1"/>
          </rPr>
          <t>Adjusted Closing Price (MSFT)_x000D_
Date: 2022-10-17_x000D_
 by @XBRLAnalyst</t>
        </r>
      </text>
    </comment>
    <comment ref="K8" authorId="0" shapeId="0" xr:uid="{5EC1CFEF-F6F7-4643-98E8-DBF63F0A1176}">
      <text>
        <r>
          <rPr>
            <sz val="9"/>
            <color indexed="81"/>
            <rFont val="Tahoma"/>
            <charset val="1"/>
          </rPr>
          <t>Period average (MSFT)_x000D_
Date: 2022-10-17_x000D_
 by @XBRLAnalyst</t>
        </r>
      </text>
    </comment>
    <comment ref="L8" authorId="0" shapeId="0" xr:uid="{68C7EEA5-CAE6-43DD-93BB-094C1D0C7418}">
      <text>
        <r>
          <rPr>
            <sz val="9"/>
            <color indexed="81"/>
            <rFont val="Tahoma"/>
            <charset val="1"/>
          </rPr>
          <t>Volume average (MSFT)_x000D_
Date: 2022-10-17_x000D_
 by @XBRLAnalyst</t>
        </r>
      </text>
    </comment>
    <comment ref="E9" authorId="0" shapeId="0" xr:uid="{79C8869F-D3B1-49FF-8758-DC64E72E365D}">
      <text>
        <r>
          <rPr>
            <sz val="9"/>
            <color indexed="81"/>
            <rFont val="Tahoma"/>
            <charset val="1"/>
          </rPr>
          <t>Opening Price (MSFT)_x000D_
Date: 2022-10-10_x000D_
 by @XBRLAnalyst</t>
        </r>
      </text>
    </comment>
    <comment ref="F9" authorId="0" shapeId="0" xr:uid="{4618D0F4-CC21-4C4F-BA4A-490F9BB453D3}">
      <text>
        <r>
          <rPr>
            <sz val="9"/>
            <color indexed="81"/>
            <rFont val="Tahoma"/>
            <charset val="1"/>
          </rPr>
          <t>Day's High Price (MSFT)_x000D_
Date: 2022-10-10_x000D_
 by @XBRLAnalyst</t>
        </r>
      </text>
    </comment>
    <comment ref="G9" authorId="0" shapeId="0" xr:uid="{8F711B63-07EE-42B4-9B79-7C94F591CF34}">
      <text>
        <r>
          <rPr>
            <sz val="9"/>
            <color indexed="81"/>
            <rFont val="Tahoma"/>
            <charset val="1"/>
          </rPr>
          <t>Day's Low Price (MSFT)_x000D_
Date: 2022-10-10_x000D_
 by @XBRLAnalyst</t>
        </r>
      </text>
    </comment>
    <comment ref="H9" authorId="0" shapeId="0" xr:uid="{893DDECB-A2F5-493F-A158-5CEAB747D74E}">
      <text>
        <r>
          <rPr>
            <sz val="9"/>
            <color indexed="81"/>
            <rFont val="Tahoma"/>
            <charset val="1"/>
          </rPr>
          <t>Closing Price (MSFT)_x000D_
Date: 2022-10-10_x000D_
 by @XBRLAnalyst</t>
        </r>
      </text>
    </comment>
    <comment ref="I9" authorId="0" shapeId="0" xr:uid="{B971A990-309B-4F16-8A66-E9FBF26199FB}">
      <text>
        <r>
          <rPr>
            <sz val="9"/>
            <color indexed="81"/>
            <rFont val="Tahoma"/>
            <charset val="1"/>
          </rPr>
          <t>Cumulative Volume (MSFT)_x000D_
Date: 2022-10-10_x000D_
 by @XBRLAnalyst</t>
        </r>
      </text>
    </comment>
    <comment ref="J9" authorId="0" shapeId="0" xr:uid="{CC1B7430-B4E3-45C0-9704-353D4155FA59}">
      <text>
        <r>
          <rPr>
            <sz val="9"/>
            <color indexed="81"/>
            <rFont val="Tahoma"/>
            <charset val="1"/>
          </rPr>
          <t>Adjusted Closing Price (MSFT)_x000D_
Date: 2022-10-10_x000D_
 by @XBRLAnalyst</t>
        </r>
      </text>
    </comment>
    <comment ref="K9" authorId="0" shapeId="0" xr:uid="{51F4F547-7A08-478D-9F81-EF5C632910EC}">
      <text>
        <r>
          <rPr>
            <sz val="9"/>
            <color indexed="81"/>
            <rFont val="Tahoma"/>
            <charset val="1"/>
          </rPr>
          <t>Period average (MSFT)_x000D_
Date: 2022-10-10_x000D_
 by @XBRLAnalyst</t>
        </r>
      </text>
    </comment>
    <comment ref="L9" authorId="0" shapeId="0" xr:uid="{69AB2616-6A74-48D4-A5B0-8CD2273EED0F}">
      <text>
        <r>
          <rPr>
            <sz val="9"/>
            <color indexed="81"/>
            <rFont val="Tahoma"/>
            <charset val="1"/>
          </rPr>
          <t>Volume average (MSFT)_x000D_
Date: 2022-10-10_x000D_
 by @XBRLAnalyst</t>
        </r>
      </text>
    </comment>
    <comment ref="E10" authorId="0" shapeId="0" xr:uid="{DA65582B-BF77-4CCB-B8A9-965A8ECFC9DE}">
      <text>
        <r>
          <rPr>
            <sz val="9"/>
            <color indexed="81"/>
            <rFont val="Tahoma"/>
            <charset val="1"/>
          </rPr>
          <t>Opening Price (AAPL)_x000D_
Date: 2022-10-31_x000D_
 by @XBRLAnalyst</t>
        </r>
      </text>
    </comment>
    <comment ref="F10" authorId="0" shapeId="0" xr:uid="{E31882BD-DC60-43BD-B31D-C22D79244C9B}">
      <text>
        <r>
          <rPr>
            <sz val="9"/>
            <color indexed="81"/>
            <rFont val="Tahoma"/>
            <charset val="1"/>
          </rPr>
          <t>Day's High Price (AAPL)_x000D_
Date: 2022-10-31_x000D_
 by @XBRLAnalyst</t>
        </r>
      </text>
    </comment>
    <comment ref="G10" authorId="0" shapeId="0" xr:uid="{6B57E56D-63D8-4511-8A18-4FF97E687B26}">
      <text>
        <r>
          <rPr>
            <sz val="9"/>
            <color indexed="81"/>
            <rFont val="Tahoma"/>
            <charset val="1"/>
          </rPr>
          <t>Day's Low Price (AAPL)_x000D_
Date: 2022-10-31_x000D_
 by @XBRLAnalyst</t>
        </r>
      </text>
    </comment>
    <comment ref="H10" authorId="0" shapeId="0" xr:uid="{DF439224-7456-4C61-95EA-58B7645C4B32}">
      <text>
        <r>
          <rPr>
            <sz val="9"/>
            <color indexed="81"/>
            <rFont val="Tahoma"/>
            <charset val="1"/>
          </rPr>
          <t>Closing Price (AAPL)_x000D_
Date: 2022-10-31_x000D_
 by @XBRLAnalyst</t>
        </r>
      </text>
    </comment>
    <comment ref="I10" authorId="0" shapeId="0" xr:uid="{AA57AEB3-5347-4D6E-A251-AA9D0EC79113}">
      <text>
        <r>
          <rPr>
            <sz val="9"/>
            <color indexed="81"/>
            <rFont val="Tahoma"/>
            <charset val="1"/>
          </rPr>
          <t>Cumulative Volume (AAPL)_x000D_
Date: 2022-10-31_x000D_
 by @XBRLAnalyst</t>
        </r>
      </text>
    </comment>
    <comment ref="J10" authorId="0" shapeId="0" xr:uid="{F0A039C1-2026-404B-8F2D-974436AF518A}">
      <text>
        <r>
          <rPr>
            <sz val="9"/>
            <color indexed="81"/>
            <rFont val="Tahoma"/>
            <charset val="1"/>
          </rPr>
          <t>Adjusted Closing Price (AAPL)_x000D_
Date: 2022-10-31_x000D_
 by @XBRLAnalyst</t>
        </r>
      </text>
    </comment>
    <comment ref="K10" authorId="0" shapeId="0" xr:uid="{3AD194C5-06B6-4C25-8525-662328E51348}">
      <text>
        <r>
          <rPr>
            <sz val="9"/>
            <color indexed="81"/>
            <rFont val="Tahoma"/>
            <charset val="1"/>
          </rPr>
          <t>Period average (AAPL)_x000D_
Date: 2022-10-31_x000D_
 by @XBRLAnalyst</t>
        </r>
      </text>
    </comment>
    <comment ref="L10" authorId="0" shapeId="0" xr:uid="{5E9AFCD7-1545-421C-A724-5DDB0466F325}">
      <text>
        <r>
          <rPr>
            <sz val="9"/>
            <color indexed="81"/>
            <rFont val="Tahoma"/>
            <charset val="1"/>
          </rPr>
          <t>Volume average (AAPL)_x000D_
Date: 2022-10-31_x000D_
 by @XBRLAnalyst</t>
        </r>
      </text>
    </comment>
    <comment ref="E11" authorId="0" shapeId="0" xr:uid="{3FD986D4-86CB-499B-B586-A60DFF2CFC62}">
      <text>
        <r>
          <rPr>
            <sz val="9"/>
            <color indexed="81"/>
            <rFont val="Tahoma"/>
            <charset val="1"/>
          </rPr>
          <t>Opening Price (AAPL)_x000D_
Date: 2022-10-24_x000D_
 by @XBRLAnalyst</t>
        </r>
      </text>
    </comment>
    <comment ref="F11" authorId="0" shapeId="0" xr:uid="{40397ECC-6519-4E6C-BD7A-E1E91F0131B5}">
      <text>
        <r>
          <rPr>
            <sz val="9"/>
            <color indexed="81"/>
            <rFont val="Tahoma"/>
            <charset val="1"/>
          </rPr>
          <t>Day's High Price (AAPL)_x000D_
Date: 2022-10-24_x000D_
 by @XBRLAnalyst</t>
        </r>
      </text>
    </comment>
    <comment ref="G11" authorId="0" shapeId="0" xr:uid="{AF5D880F-E313-43D7-896D-86C9496F4E85}">
      <text>
        <r>
          <rPr>
            <sz val="9"/>
            <color indexed="81"/>
            <rFont val="Tahoma"/>
            <charset val="1"/>
          </rPr>
          <t>Day's Low Price (AAPL)_x000D_
Date: 2022-10-24_x000D_
 by @XBRLAnalyst</t>
        </r>
      </text>
    </comment>
    <comment ref="H11" authorId="0" shapeId="0" xr:uid="{66C853F7-8167-463B-BEDF-CE16741198AE}">
      <text>
        <r>
          <rPr>
            <sz val="9"/>
            <color indexed="81"/>
            <rFont val="Tahoma"/>
            <charset val="1"/>
          </rPr>
          <t>Closing Price (AAPL)_x000D_
Date: 2022-10-24_x000D_
 by @XBRLAnalyst</t>
        </r>
      </text>
    </comment>
    <comment ref="I11" authorId="0" shapeId="0" xr:uid="{DF98E944-708E-452F-A4F3-29CD0DBF3BAA}">
      <text>
        <r>
          <rPr>
            <sz val="9"/>
            <color indexed="81"/>
            <rFont val="Tahoma"/>
            <charset val="1"/>
          </rPr>
          <t>Cumulative Volume (AAPL)_x000D_
Date: 2022-10-24_x000D_
 by @XBRLAnalyst</t>
        </r>
      </text>
    </comment>
    <comment ref="J11" authorId="0" shapeId="0" xr:uid="{B6DA252F-7DFB-4333-9426-FC9583719C59}">
      <text>
        <r>
          <rPr>
            <sz val="9"/>
            <color indexed="81"/>
            <rFont val="Tahoma"/>
            <charset val="1"/>
          </rPr>
          <t>Adjusted Closing Price (AAPL)_x000D_
Date: 2022-10-24_x000D_
 by @XBRLAnalyst</t>
        </r>
      </text>
    </comment>
    <comment ref="K11" authorId="0" shapeId="0" xr:uid="{8ED1918C-79C8-426C-A254-7312D8E50AAC}">
      <text>
        <r>
          <rPr>
            <sz val="9"/>
            <color indexed="81"/>
            <rFont val="Tahoma"/>
            <charset val="1"/>
          </rPr>
          <t>Period average (AAPL)_x000D_
Date: 2022-10-24_x000D_
 by @XBRLAnalyst</t>
        </r>
      </text>
    </comment>
    <comment ref="L11" authorId="0" shapeId="0" xr:uid="{16F51FA6-83FB-40C6-8230-CE4521541045}">
      <text>
        <r>
          <rPr>
            <sz val="9"/>
            <color indexed="81"/>
            <rFont val="Tahoma"/>
            <charset val="1"/>
          </rPr>
          <t>Volume average (AAPL)_x000D_
Date: 2022-10-24_x000D_
 by @XBRLAnalyst</t>
        </r>
      </text>
    </comment>
    <comment ref="E12" authorId="0" shapeId="0" xr:uid="{339544A5-7515-44CA-8537-4DA7CFF6828B}">
      <text>
        <r>
          <rPr>
            <sz val="9"/>
            <color indexed="81"/>
            <rFont val="Tahoma"/>
            <charset val="1"/>
          </rPr>
          <t>Opening Price (AAPL)_x000D_
Date: 2022-10-17_x000D_
 by @XBRLAnalyst</t>
        </r>
      </text>
    </comment>
    <comment ref="F12" authorId="0" shapeId="0" xr:uid="{A74E0AA4-C831-4AF1-9BCC-A7F74F8CCF58}">
      <text>
        <r>
          <rPr>
            <sz val="9"/>
            <color indexed="81"/>
            <rFont val="Tahoma"/>
            <charset val="1"/>
          </rPr>
          <t>Day's High Price (AAPL)_x000D_
Date: 2022-10-17_x000D_
 by @XBRLAnalyst</t>
        </r>
      </text>
    </comment>
    <comment ref="G12" authorId="0" shapeId="0" xr:uid="{984064ED-638B-4146-AB5A-8170B2270100}">
      <text>
        <r>
          <rPr>
            <sz val="9"/>
            <color indexed="81"/>
            <rFont val="Tahoma"/>
            <charset val="1"/>
          </rPr>
          <t>Day's Low Price (AAPL)_x000D_
Date: 2022-10-17_x000D_
 by @XBRLAnalyst</t>
        </r>
      </text>
    </comment>
    <comment ref="H12" authorId="0" shapeId="0" xr:uid="{42903FA7-D351-4A3F-9938-DD6CBA2962ED}">
      <text>
        <r>
          <rPr>
            <sz val="9"/>
            <color indexed="81"/>
            <rFont val="Tahoma"/>
            <charset val="1"/>
          </rPr>
          <t>Closing Price (AAPL)_x000D_
Date: 2022-10-17_x000D_
 by @XBRLAnalyst</t>
        </r>
      </text>
    </comment>
    <comment ref="I12" authorId="0" shapeId="0" xr:uid="{203D41A7-44A9-424E-8CF2-08FE0F23A66C}">
      <text>
        <r>
          <rPr>
            <sz val="9"/>
            <color indexed="81"/>
            <rFont val="Tahoma"/>
            <charset val="1"/>
          </rPr>
          <t>Cumulative Volume (AAPL)_x000D_
Date: 2022-10-17_x000D_
 by @XBRLAnalyst</t>
        </r>
      </text>
    </comment>
    <comment ref="J12" authorId="0" shapeId="0" xr:uid="{88B81818-9CAE-4D73-B39D-29F540D1EC32}">
      <text>
        <r>
          <rPr>
            <sz val="9"/>
            <color indexed="81"/>
            <rFont val="Tahoma"/>
            <charset val="1"/>
          </rPr>
          <t>Adjusted Closing Price (AAPL)_x000D_
Date: 2022-10-17_x000D_
 by @XBRLAnalyst</t>
        </r>
      </text>
    </comment>
    <comment ref="K12" authorId="0" shapeId="0" xr:uid="{1226E096-8CA7-4D96-B8D1-6A244CF3E313}">
      <text>
        <r>
          <rPr>
            <sz val="9"/>
            <color indexed="81"/>
            <rFont val="Tahoma"/>
            <charset val="1"/>
          </rPr>
          <t>Period average (AAPL)_x000D_
Date: 2022-10-17_x000D_
 by @XBRLAnalyst</t>
        </r>
      </text>
    </comment>
    <comment ref="L12" authorId="0" shapeId="0" xr:uid="{8D365344-A05D-41FC-8B48-1A90B4A77892}">
      <text>
        <r>
          <rPr>
            <sz val="9"/>
            <color indexed="81"/>
            <rFont val="Tahoma"/>
            <charset val="1"/>
          </rPr>
          <t>Volume average (AAPL)_x000D_
Date: 2022-10-17_x000D_
 by @XBRLAnalyst</t>
        </r>
      </text>
    </comment>
    <comment ref="E13" authorId="0" shapeId="0" xr:uid="{5F9D5E6F-6674-4438-9915-0C8EF4C16535}">
      <text>
        <r>
          <rPr>
            <sz val="9"/>
            <color indexed="81"/>
            <rFont val="Tahoma"/>
            <charset val="1"/>
          </rPr>
          <t>Opening Price (AAPL)_x000D_
Date: 2022-10-10_x000D_
 by @XBRLAnalyst</t>
        </r>
      </text>
    </comment>
    <comment ref="F13" authorId="0" shapeId="0" xr:uid="{1BDFC72F-7DEC-4E8F-9772-F51F48A27A92}">
      <text>
        <r>
          <rPr>
            <sz val="9"/>
            <color indexed="81"/>
            <rFont val="Tahoma"/>
            <charset val="1"/>
          </rPr>
          <t>Day's High Price (AAPL)_x000D_
Date: 2022-10-10_x000D_
 by @XBRLAnalyst</t>
        </r>
      </text>
    </comment>
    <comment ref="G13" authorId="0" shapeId="0" xr:uid="{C68C3D1F-B871-425F-84C1-0928A0682611}">
      <text>
        <r>
          <rPr>
            <sz val="9"/>
            <color indexed="81"/>
            <rFont val="Tahoma"/>
            <charset val="1"/>
          </rPr>
          <t>Day's Low Price (AAPL)_x000D_
Date: 2022-10-10_x000D_
 by @XBRLAnalyst</t>
        </r>
      </text>
    </comment>
    <comment ref="H13" authorId="0" shapeId="0" xr:uid="{4EB64F35-2A86-4EFD-A47F-C000C3721A6C}">
      <text>
        <r>
          <rPr>
            <sz val="9"/>
            <color indexed="81"/>
            <rFont val="Tahoma"/>
            <charset val="1"/>
          </rPr>
          <t>Closing Price (AAPL)_x000D_
Date: 2022-10-10_x000D_
 by @XBRLAnalyst</t>
        </r>
      </text>
    </comment>
    <comment ref="I13" authorId="0" shapeId="0" xr:uid="{13B98DFD-A404-40D7-A781-222A82E6149E}">
      <text>
        <r>
          <rPr>
            <sz val="9"/>
            <color indexed="81"/>
            <rFont val="Tahoma"/>
            <charset val="1"/>
          </rPr>
          <t>Cumulative Volume (AAPL)_x000D_
Date: 2022-10-10_x000D_
 by @XBRLAnalyst</t>
        </r>
      </text>
    </comment>
    <comment ref="J13" authorId="0" shapeId="0" xr:uid="{4AFEF7B2-EFB3-491F-A5B8-E8F08BDB7C55}">
      <text>
        <r>
          <rPr>
            <sz val="9"/>
            <color indexed="81"/>
            <rFont val="Tahoma"/>
            <charset val="1"/>
          </rPr>
          <t>Adjusted Closing Price (AAPL)_x000D_
Date: 2022-10-10_x000D_
 by @XBRLAnalyst</t>
        </r>
      </text>
    </comment>
    <comment ref="K13" authorId="0" shapeId="0" xr:uid="{CC96B90A-F1ED-409E-8E56-C7423316C768}">
      <text>
        <r>
          <rPr>
            <sz val="9"/>
            <color indexed="81"/>
            <rFont val="Tahoma"/>
            <charset val="1"/>
          </rPr>
          <t>Period average (AAPL)_x000D_
Date: 2022-10-10_x000D_
 by @XBRLAnalyst</t>
        </r>
      </text>
    </comment>
    <comment ref="L13" authorId="0" shapeId="0" xr:uid="{23399813-FACB-419A-A3F3-E9DED13A8EF7}">
      <text>
        <r>
          <rPr>
            <sz val="9"/>
            <color indexed="81"/>
            <rFont val="Tahoma"/>
            <charset val="1"/>
          </rPr>
          <t>Volume average (AAPL)_x000D_
Date: 2022-10-10_x000D_
 by @XBRLAnalyst</t>
        </r>
      </text>
    </comment>
    <comment ref="E14" authorId="0" shapeId="0" xr:uid="{D61C513F-9695-4249-94AE-A6453AF5B124}">
      <text>
        <r>
          <rPr>
            <sz val="9"/>
            <color indexed="81"/>
            <rFont val="Tahoma"/>
            <charset val="1"/>
          </rPr>
          <t>Opening Price (IBM)_x000D_
Date: 2022-10-31_x000D_
 by @XBRLAnalyst</t>
        </r>
      </text>
    </comment>
    <comment ref="F14" authorId="0" shapeId="0" xr:uid="{ABECCF52-F1D9-4F99-8398-9057F53D3640}">
      <text>
        <r>
          <rPr>
            <sz val="9"/>
            <color indexed="81"/>
            <rFont val="Tahoma"/>
            <charset val="1"/>
          </rPr>
          <t>Day's High Price (IBM)_x000D_
Date: 2022-10-31_x000D_
 by @XBRLAnalyst</t>
        </r>
      </text>
    </comment>
    <comment ref="G14" authorId="0" shapeId="0" xr:uid="{9B37227E-28DB-4E19-82E1-73DD30958710}">
      <text>
        <r>
          <rPr>
            <sz val="9"/>
            <color indexed="81"/>
            <rFont val="Tahoma"/>
            <charset val="1"/>
          </rPr>
          <t>Day's Low Price (IBM)_x000D_
Date: 2022-10-31_x000D_
 by @XBRLAnalyst</t>
        </r>
      </text>
    </comment>
    <comment ref="H14" authorId="0" shapeId="0" xr:uid="{D99939A3-F43A-4B03-8FCA-AA5F6B339850}">
      <text>
        <r>
          <rPr>
            <sz val="9"/>
            <color indexed="81"/>
            <rFont val="Tahoma"/>
            <charset val="1"/>
          </rPr>
          <t>Closing Price (IBM)_x000D_
Date: 2022-10-31_x000D_
 by @XBRLAnalyst</t>
        </r>
      </text>
    </comment>
    <comment ref="I14" authorId="0" shapeId="0" xr:uid="{F0EBF780-FD60-4DB4-94D8-055898D4E9EA}">
      <text>
        <r>
          <rPr>
            <sz val="9"/>
            <color indexed="81"/>
            <rFont val="Tahoma"/>
            <charset val="1"/>
          </rPr>
          <t>Cumulative Volume (IBM)_x000D_
Date: 2022-10-31_x000D_
 by @XBRLAnalyst</t>
        </r>
      </text>
    </comment>
    <comment ref="J14" authorId="0" shapeId="0" xr:uid="{4631AC1F-B17B-42FC-B627-C26061D79740}">
      <text>
        <r>
          <rPr>
            <sz val="9"/>
            <color indexed="81"/>
            <rFont val="Tahoma"/>
            <charset val="1"/>
          </rPr>
          <t>Adjusted Closing Price (IBM)_x000D_
Date: 2022-10-31_x000D_
 by @XBRLAnalyst</t>
        </r>
      </text>
    </comment>
    <comment ref="K14" authorId="0" shapeId="0" xr:uid="{3BF9E2B5-420A-4680-A3A7-A27187E71994}">
      <text>
        <r>
          <rPr>
            <sz val="9"/>
            <color indexed="81"/>
            <rFont val="Tahoma"/>
            <charset val="1"/>
          </rPr>
          <t>Period average (IBM)_x000D_
Date: 2022-10-31_x000D_
 by @XBRLAnalyst</t>
        </r>
      </text>
    </comment>
    <comment ref="L14" authorId="0" shapeId="0" xr:uid="{E90C21A8-624B-4930-8CAF-B03987BC9F52}">
      <text>
        <r>
          <rPr>
            <sz val="9"/>
            <color indexed="81"/>
            <rFont val="Tahoma"/>
            <charset val="1"/>
          </rPr>
          <t>Volume average (IBM)_x000D_
Date: 2022-10-31_x000D_
 by @XBRLAnalyst</t>
        </r>
      </text>
    </comment>
    <comment ref="E15" authorId="0" shapeId="0" xr:uid="{62955C39-72D4-423B-B8EE-5FC4C48868AC}">
      <text>
        <r>
          <rPr>
            <sz val="9"/>
            <color indexed="81"/>
            <rFont val="Tahoma"/>
            <charset val="1"/>
          </rPr>
          <t>Opening Price (IBM)_x000D_
Date: 2022-10-24_x000D_
 by @XBRLAnalyst</t>
        </r>
      </text>
    </comment>
    <comment ref="F15" authorId="0" shapeId="0" xr:uid="{2FF90A24-D46A-4339-8414-35E7D5A9E9AC}">
      <text>
        <r>
          <rPr>
            <sz val="9"/>
            <color indexed="81"/>
            <rFont val="Tahoma"/>
            <charset val="1"/>
          </rPr>
          <t>Day's High Price (IBM)_x000D_
Date: 2022-10-24_x000D_
 by @XBRLAnalyst</t>
        </r>
      </text>
    </comment>
    <comment ref="G15" authorId="0" shapeId="0" xr:uid="{B23B5437-D612-49AC-9B0C-6F5F4369E3B1}">
      <text>
        <r>
          <rPr>
            <sz val="9"/>
            <color indexed="81"/>
            <rFont val="Tahoma"/>
            <charset val="1"/>
          </rPr>
          <t>Day's Low Price (IBM)_x000D_
Date: 2022-10-24_x000D_
 by @XBRLAnalyst</t>
        </r>
      </text>
    </comment>
    <comment ref="H15" authorId="0" shapeId="0" xr:uid="{1E7A26AC-79F9-4B05-A349-83E9FA574F0A}">
      <text>
        <r>
          <rPr>
            <sz val="9"/>
            <color indexed="81"/>
            <rFont val="Tahoma"/>
            <charset val="1"/>
          </rPr>
          <t>Closing Price (IBM)_x000D_
Date: 2022-10-24_x000D_
 by @XBRLAnalyst</t>
        </r>
      </text>
    </comment>
    <comment ref="I15" authorId="0" shapeId="0" xr:uid="{A52B9062-0564-454B-9B6E-B33981BEAE22}">
      <text>
        <r>
          <rPr>
            <sz val="9"/>
            <color indexed="81"/>
            <rFont val="Tahoma"/>
            <charset val="1"/>
          </rPr>
          <t>Cumulative Volume (IBM)_x000D_
Date: 2022-10-24_x000D_
 by @XBRLAnalyst</t>
        </r>
      </text>
    </comment>
    <comment ref="J15" authorId="0" shapeId="0" xr:uid="{06295518-748B-4DB4-808D-915661FE9886}">
      <text>
        <r>
          <rPr>
            <sz val="9"/>
            <color indexed="81"/>
            <rFont val="Tahoma"/>
            <charset val="1"/>
          </rPr>
          <t>Adjusted Closing Price (IBM)_x000D_
Date: 2022-10-24_x000D_
 by @XBRLAnalyst</t>
        </r>
      </text>
    </comment>
    <comment ref="K15" authorId="0" shapeId="0" xr:uid="{B09E6FD1-95B5-449A-84FB-3D7EF6372C63}">
      <text>
        <r>
          <rPr>
            <sz val="9"/>
            <color indexed="81"/>
            <rFont val="Tahoma"/>
            <charset val="1"/>
          </rPr>
          <t>Period average (IBM)_x000D_
Date: 2022-10-24_x000D_
 by @XBRLAnalyst</t>
        </r>
      </text>
    </comment>
    <comment ref="L15" authorId="0" shapeId="0" xr:uid="{3A340852-D408-4E13-96A5-F9E19944DD04}">
      <text>
        <r>
          <rPr>
            <sz val="9"/>
            <color indexed="81"/>
            <rFont val="Tahoma"/>
            <charset val="1"/>
          </rPr>
          <t>Volume average (IBM)_x000D_
Date: 2022-10-24_x000D_
 by @XBRLAnalyst</t>
        </r>
      </text>
    </comment>
    <comment ref="E16" authorId="0" shapeId="0" xr:uid="{8421796C-B85F-45B9-87B1-25541128ABEA}">
      <text>
        <r>
          <rPr>
            <sz val="9"/>
            <color indexed="81"/>
            <rFont val="Tahoma"/>
            <charset val="1"/>
          </rPr>
          <t>Opening Price (IBM)_x000D_
Date: 2022-10-17_x000D_
 by @XBRLAnalyst</t>
        </r>
      </text>
    </comment>
    <comment ref="F16" authorId="0" shapeId="0" xr:uid="{EE3D0337-12C4-4A32-B62E-618CA5918E1C}">
      <text>
        <r>
          <rPr>
            <sz val="9"/>
            <color indexed="81"/>
            <rFont val="Tahoma"/>
            <charset val="1"/>
          </rPr>
          <t>Day's High Price (IBM)_x000D_
Date: 2022-10-17_x000D_
 by @XBRLAnalyst</t>
        </r>
      </text>
    </comment>
    <comment ref="G16" authorId="0" shapeId="0" xr:uid="{47E097F2-E142-4F73-AD86-22DB62441E95}">
      <text>
        <r>
          <rPr>
            <sz val="9"/>
            <color indexed="81"/>
            <rFont val="Tahoma"/>
            <charset val="1"/>
          </rPr>
          <t>Day's Low Price (IBM)_x000D_
Date: 2022-10-17_x000D_
 by @XBRLAnalyst</t>
        </r>
      </text>
    </comment>
    <comment ref="H16" authorId="0" shapeId="0" xr:uid="{3A687E31-D4F6-4094-A529-BBB201D1E27B}">
      <text>
        <r>
          <rPr>
            <sz val="9"/>
            <color indexed="81"/>
            <rFont val="Tahoma"/>
            <charset val="1"/>
          </rPr>
          <t>Closing Price (IBM)_x000D_
Date: 2022-10-17_x000D_
 by @XBRLAnalyst</t>
        </r>
      </text>
    </comment>
    <comment ref="I16" authorId="0" shapeId="0" xr:uid="{A72DDF82-954E-427C-B32F-8FEB23F32127}">
      <text>
        <r>
          <rPr>
            <sz val="9"/>
            <color indexed="81"/>
            <rFont val="Tahoma"/>
            <charset val="1"/>
          </rPr>
          <t>Cumulative Volume (IBM)_x000D_
Date: 2022-10-17_x000D_
 by @XBRLAnalyst</t>
        </r>
      </text>
    </comment>
    <comment ref="J16" authorId="0" shapeId="0" xr:uid="{F45807C5-81D9-489E-8B3A-4859386BDBDF}">
      <text>
        <r>
          <rPr>
            <sz val="9"/>
            <color indexed="81"/>
            <rFont val="Tahoma"/>
            <charset val="1"/>
          </rPr>
          <t>Adjusted Closing Price (IBM)_x000D_
Date: 2022-10-17_x000D_
 by @XBRLAnalyst</t>
        </r>
      </text>
    </comment>
    <comment ref="K16" authorId="0" shapeId="0" xr:uid="{5FE6E87C-987F-4DA0-B81D-DCC39A546B0F}">
      <text>
        <r>
          <rPr>
            <sz val="9"/>
            <color indexed="81"/>
            <rFont val="Tahoma"/>
            <charset val="1"/>
          </rPr>
          <t>Period average (IBM)_x000D_
Date: 2022-10-17_x000D_
 by @XBRLAnalyst</t>
        </r>
      </text>
    </comment>
    <comment ref="L16" authorId="0" shapeId="0" xr:uid="{21BA3270-92CC-40B2-AA0F-2EE924F78314}">
      <text>
        <r>
          <rPr>
            <sz val="9"/>
            <color indexed="81"/>
            <rFont val="Tahoma"/>
            <charset val="1"/>
          </rPr>
          <t>Volume average (IBM)_x000D_
Date: 2022-10-17_x000D_
 by @XBRLAnalyst</t>
        </r>
      </text>
    </comment>
    <comment ref="E17" authorId="0" shapeId="0" xr:uid="{8978F82A-FFCE-4D2B-BD91-BFFD08F2F92E}">
      <text>
        <r>
          <rPr>
            <sz val="9"/>
            <color indexed="81"/>
            <rFont val="Tahoma"/>
            <charset val="1"/>
          </rPr>
          <t>Opening Price (IBM)_x000D_
Date: 2022-10-10_x000D_
 by @XBRLAnalyst</t>
        </r>
      </text>
    </comment>
    <comment ref="F17" authorId="0" shapeId="0" xr:uid="{68F3946F-4145-4124-8E80-BFD7B295AD5D}">
      <text>
        <r>
          <rPr>
            <sz val="9"/>
            <color indexed="81"/>
            <rFont val="Tahoma"/>
            <charset val="1"/>
          </rPr>
          <t>Day's High Price (IBM)_x000D_
Date: 2022-10-10_x000D_
 by @XBRLAnalyst</t>
        </r>
      </text>
    </comment>
    <comment ref="G17" authorId="0" shapeId="0" xr:uid="{7DE0CB0E-4B1C-4ADF-AB08-E002B6AB735F}">
      <text>
        <r>
          <rPr>
            <sz val="9"/>
            <color indexed="81"/>
            <rFont val="Tahoma"/>
            <charset val="1"/>
          </rPr>
          <t>Day's Low Price (IBM)_x000D_
Date: 2022-10-10_x000D_
 by @XBRLAnalyst</t>
        </r>
      </text>
    </comment>
    <comment ref="H17" authorId="0" shapeId="0" xr:uid="{EE68F06A-1713-499E-BE78-4CBE7556482E}">
      <text>
        <r>
          <rPr>
            <sz val="9"/>
            <color indexed="81"/>
            <rFont val="Tahoma"/>
            <charset val="1"/>
          </rPr>
          <t>Closing Price (IBM)_x000D_
Date: 2022-10-10_x000D_
 by @XBRLAnalyst</t>
        </r>
      </text>
    </comment>
    <comment ref="I17" authorId="0" shapeId="0" xr:uid="{48928ED1-7011-43A4-B527-773FD4DB9D56}">
      <text>
        <r>
          <rPr>
            <sz val="9"/>
            <color indexed="81"/>
            <rFont val="Tahoma"/>
            <charset val="1"/>
          </rPr>
          <t>Cumulative Volume (IBM)_x000D_
Date: 2022-10-10_x000D_
 by @XBRLAnalyst</t>
        </r>
      </text>
    </comment>
    <comment ref="J17" authorId="0" shapeId="0" xr:uid="{CA2B4C5A-6210-421E-A7C1-2C3507807B86}">
      <text>
        <r>
          <rPr>
            <sz val="9"/>
            <color indexed="81"/>
            <rFont val="Tahoma"/>
            <charset val="1"/>
          </rPr>
          <t>Adjusted Closing Price (IBM)_x000D_
Date: 2022-10-10_x000D_
 by @XBRLAnalyst</t>
        </r>
      </text>
    </comment>
    <comment ref="K17" authorId="0" shapeId="0" xr:uid="{FB2F0D09-EBAE-4A39-853A-6F0F23F363F4}">
      <text>
        <r>
          <rPr>
            <sz val="9"/>
            <color indexed="81"/>
            <rFont val="Tahoma"/>
            <charset val="1"/>
          </rPr>
          <t>Period average (IBM)_x000D_
Date: 2022-10-10_x000D_
 by @XBRLAnalyst</t>
        </r>
      </text>
    </comment>
    <comment ref="L17" authorId="0" shapeId="0" xr:uid="{87BB3130-8D1D-4149-9168-0109C6223650}">
      <text>
        <r>
          <rPr>
            <sz val="9"/>
            <color indexed="81"/>
            <rFont val="Tahoma"/>
            <charset val="1"/>
          </rPr>
          <t>Volume average (IBM)_x000D_
Date: 2022-10-10_x000D_
 by @XBRLAnalyst</t>
        </r>
      </text>
    </comment>
    <comment ref="E18" authorId="0" shapeId="0" xr:uid="{FFCA7D59-FE4D-457E-AD5E-E20A6CA943E0}">
      <text>
        <r>
          <rPr>
            <sz val="9"/>
            <color indexed="81"/>
            <rFont val="Tahoma"/>
            <charset val="1"/>
          </rPr>
          <t>Opening Price (ORCL)_x000D_
Date: 2022-10-31_x000D_
 by @XBRLAnalyst</t>
        </r>
      </text>
    </comment>
    <comment ref="F18" authorId="0" shapeId="0" xr:uid="{3478F7CB-3B70-4415-9018-A5348244AB40}">
      <text>
        <r>
          <rPr>
            <sz val="9"/>
            <color indexed="81"/>
            <rFont val="Tahoma"/>
            <charset val="1"/>
          </rPr>
          <t>Day's High Price (ORCL)_x000D_
Date: 2022-10-31_x000D_
 by @XBRLAnalyst</t>
        </r>
      </text>
    </comment>
    <comment ref="G18" authorId="0" shapeId="0" xr:uid="{06219A29-F65E-438E-BB37-DC899191F633}">
      <text>
        <r>
          <rPr>
            <sz val="9"/>
            <color indexed="81"/>
            <rFont val="Tahoma"/>
            <charset val="1"/>
          </rPr>
          <t>Day's Low Price (ORCL)_x000D_
Date: 2022-10-31_x000D_
 by @XBRLAnalyst</t>
        </r>
      </text>
    </comment>
    <comment ref="H18" authorId="0" shapeId="0" xr:uid="{7286C6BF-9770-4838-B3A2-064146166EAE}">
      <text>
        <r>
          <rPr>
            <sz val="9"/>
            <color indexed="81"/>
            <rFont val="Tahoma"/>
            <charset val="1"/>
          </rPr>
          <t>Closing Price (ORCL)_x000D_
Date: 2022-10-31_x000D_
 by @XBRLAnalyst</t>
        </r>
      </text>
    </comment>
    <comment ref="I18" authorId="0" shapeId="0" xr:uid="{8BE2F6D3-D5F8-4E78-AD90-D366AFF4DB46}">
      <text>
        <r>
          <rPr>
            <sz val="9"/>
            <color indexed="81"/>
            <rFont val="Tahoma"/>
            <charset val="1"/>
          </rPr>
          <t>Cumulative Volume (ORCL)_x000D_
Date: 2022-10-31_x000D_
 by @XBRLAnalyst</t>
        </r>
      </text>
    </comment>
    <comment ref="J18" authorId="0" shapeId="0" xr:uid="{11FE65E0-B8B2-400F-8203-485FE8E965DE}">
      <text>
        <r>
          <rPr>
            <sz val="9"/>
            <color indexed="81"/>
            <rFont val="Tahoma"/>
            <charset val="1"/>
          </rPr>
          <t>Adjusted Closing Price (ORCL)_x000D_
Date: 2022-10-31_x000D_
 by @XBRLAnalyst</t>
        </r>
      </text>
    </comment>
    <comment ref="K18" authorId="0" shapeId="0" xr:uid="{5F71F792-424E-46B3-B3C7-D424E1364E64}">
      <text>
        <r>
          <rPr>
            <sz val="9"/>
            <color indexed="81"/>
            <rFont val="Tahoma"/>
            <charset val="1"/>
          </rPr>
          <t>Period average (ORCL)_x000D_
Date: 2022-10-31_x000D_
 by @XBRLAnalyst</t>
        </r>
      </text>
    </comment>
    <comment ref="L18" authorId="0" shapeId="0" xr:uid="{A4DC703D-2CF3-4A39-98FF-411D2D04DAC4}">
      <text>
        <r>
          <rPr>
            <sz val="9"/>
            <color indexed="81"/>
            <rFont val="Tahoma"/>
            <charset val="1"/>
          </rPr>
          <t>Volume average (ORCL)_x000D_
Date: 2022-10-31_x000D_
 by @XBRLAnalyst</t>
        </r>
      </text>
    </comment>
    <comment ref="E19" authorId="0" shapeId="0" xr:uid="{C15D07BB-E88F-4AE7-A2E9-27197BFEF4CA}">
      <text>
        <r>
          <rPr>
            <sz val="9"/>
            <color indexed="81"/>
            <rFont val="Tahoma"/>
            <charset val="1"/>
          </rPr>
          <t>Opening Price (ORCL)_x000D_
Date: 2022-10-24_x000D_
 by @XBRLAnalyst</t>
        </r>
      </text>
    </comment>
    <comment ref="F19" authorId="0" shapeId="0" xr:uid="{D71337C7-D812-42E1-AFAA-6916530E16E2}">
      <text>
        <r>
          <rPr>
            <sz val="9"/>
            <color indexed="81"/>
            <rFont val="Tahoma"/>
            <charset val="1"/>
          </rPr>
          <t>Day's High Price (ORCL)_x000D_
Date: 2022-10-24_x000D_
 by @XBRLAnalyst</t>
        </r>
      </text>
    </comment>
    <comment ref="G19" authorId="0" shapeId="0" xr:uid="{F31BC4C1-384E-49DF-A2D2-CF0262048F0A}">
      <text>
        <r>
          <rPr>
            <sz val="9"/>
            <color indexed="81"/>
            <rFont val="Tahoma"/>
            <charset val="1"/>
          </rPr>
          <t>Day's Low Price (ORCL)_x000D_
Date: 2022-10-24_x000D_
 by @XBRLAnalyst</t>
        </r>
      </text>
    </comment>
    <comment ref="H19" authorId="0" shapeId="0" xr:uid="{26582050-E981-4AD3-AABF-8E565C76DF5A}">
      <text>
        <r>
          <rPr>
            <sz val="9"/>
            <color indexed="81"/>
            <rFont val="Tahoma"/>
            <charset val="1"/>
          </rPr>
          <t>Closing Price (ORCL)_x000D_
Date: 2022-10-24_x000D_
 by @XBRLAnalyst</t>
        </r>
      </text>
    </comment>
    <comment ref="I19" authorId="0" shapeId="0" xr:uid="{3470DAA7-CABE-4755-A0D1-DECDF6A1E2A0}">
      <text>
        <r>
          <rPr>
            <sz val="9"/>
            <color indexed="81"/>
            <rFont val="Tahoma"/>
            <charset val="1"/>
          </rPr>
          <t>Cumulative Volume (ORCL)_x000D_
Date: 2022-10-24_x000D_
 by @XBRLAnalyst</t>
        </r>
      </text>
    </comment>
    <comment ref="J19" authorId="0" shapeId="0" xr:uid="{4838147A-6A88-4DD2-B798-8B66F0BFB68D}">
      <text>
        <r>
          <rPr>
            <sz val="9"/>
            <color indexed="81"/>
            <rFont val="Tahoma"/>
            <charset val="1"/>
          </rPr>
          <t>Adjusted Closing Price (ORCL)_x000D_
Date: 2022-10-24_x000D_
 by @XBRLAnalyst</t>
        </r>
      </text>
    </comment>
    <comment ref="K19" authorId="0" shapeId="0" xr:uid="{F204E542-99BD-4312-A81B-D43ADB20321C}">
      <text>
        <r>
          <rPr>
            <sz val="9"/>
            <color indexed="81"/>
            <rFont val="Tahoma"/>
            <charset val="1"/>
          </rPr>
          <t>Period average (ORCL)_x000D_
Date: 2022-10-24_x000D_
 by @XBRLAnalyst</t>
        </r>
      </text>
    </comment>
    <comment ref="L19" authorId="0" shapeId="0" xr:uid="{E5C150EA-B8EA-483F-BB61-3E755B9270F5}">
      <text>
        <r>
          <rPr>
            <sz val="9"/>
            <color indexed="81"/>
            <rFont val="Tahoma"/>
            <charset val="1"/>
          </rPr>
          <t>Volume average (ORCL)_x000D_
Date: 2022-10-24_x000D_
 by @XBRLAnalyst</t>
        </r>
      </text>
    </comment>
    <comment ref="E20" authorId="0" shapeId="0" xr:uid="{AD2F2362-6C15-46BE-81B6-7349ACBF8EFF}">
      <text>
        <r>
          <rPr>
            <sz val="9"/>
            <color indexed="81"/>
            <rFont val="Tahoma"/>
            <charset val="1"/>
          </rPr>
          <t>Opening Price (ORCL)_x000D_
Date: 2022-10-17_x000D_
 by @XBRLAnalyst</t>
        </r>
      </text>
    </comment>
    <comment ref="F20" authorId="0" shapeId="0" xr:uid="{72BF63AB-4AB4-4BB7-86ED-AA2CDE0901EA}">
      <text>
        <r>
          <rPr>
            <sz val="9"/>
            <color indexed="81"/>
            <rFont val="Tahoma"/>
            <charset val="1"/>
          </rPr>
          <t>Day's High Price (ORCL)_x000D_
Date: 2022-10-17_x000D_
 by @XBRLAnalyst</t>
        </r>
      </text>
    </comment>
    <comment ref="G20" authorId="0" shapeId="0" xr:uid="{18BEB573-7A36-4B73-81CB-B21D08B7189A}">
      <text>
        <r>
          <rPr>
            <sz val="9"/>
            <color indexed="81"/>
            <rFont val="Tahoma"/>
            <charset val="1"/>
          </rPr>
          <t>Day's Low Price (ORCL)_x000D_
Date: 2022-10-17_x000D_
 by @XBRLAnalyst</t>
        </r>
      </text>
    </comment>
    <comment ref="H20" authorId="0" shapeId="0" xr:uid="{2D2FD908-D418-4531-B6CB-5714AEF04573}">
      <text>
        <r>
          <rPr>
            <sz val="9"/>
            <color indexed="81"/>
            <rFont val="Tahoma"/>
            <charset val="1"/>
          </rPr>
          <t>Closing Price (ORCL)_x000D_
Date: 2022-10-17_x000D_
 by @XBRLAnalyst</t>
        </r>
      </text>
    </comment>
    <comment ref="I20" authorId="0" shapeId="0" xr:uid="{386EBEEB-6354-4B44-8CE1-308BD29296BB}">
      <text>
        <r>
          <rPr>
            <sz val="9"/>
            <color indexed="81"/>
            <rFont val="Tahoma"/>
            <charset val="1"/>
          </rPr>
          <t>Cumulative Volume (ORCL)_x000D_
Date: 2022-10-17_x000D_
 by @XBRLAnalyst</t>
        </r>
      </text>
    </comment>
    <comment ref="J20" authorId="0" shapeId="0" xr:uid="{FDC82792-FDF9-42BA-AB65-09E322BC7E69}">
      <text>
        <r>
          <rPr>
            <sz val="9"/>
            <color indexed="81"/>
            <rFont val="Tahoma"/>
            <charset val="1"/>
          </rPr>
          <t>Adjusted Closing Price (ORCL)_x000D_
Date: 2022-10-17_x000D_
 by @XBRLAnalyst</t>
        </r>
      </text>
    </comment>
    <comment ref="K20" authorId="0" shapeId="0" xr:uid="{2D498EF2-5039-4E67-8BD8-4BE080617FE5}">
      <text>
        <r>
          <rPr>
            <sz val="9"/>
            <color indexed="81"/>
            <rFont val="Tahoma"/>
            <charset val="1"/>
          </rPr>
          <t>Period average (ORCL)_x000D_
Date: 2022-10-17_x000D_
 by @XBRLAnalyst</t>
        </r>
      </text>
    </comment>
    <comment ref="L20" authorId="0" shapeId="0" xr:uid="{92C57F5C-9ED3-4764-BF74-18C9DB7BB27B}">
      <text>
        <r>
          <rPr>
            <sz val="9"/>
            <color indexed="81"/>
            <rFont val="Tahoma"/>
            <charset val="1"/>
          </rPr>
          <t>Volume average (ORCL)_x000D_
Date: 2022-10-17_x000D_
 by @XBRLAnalyst</t>
        </r>
      </text>
    </comment>
    <comment ref="E21" authorId="0" shapeId="0" xr:uid="{E47CCCCF-43FD-44DB-8EA1-AB9F102016CA}">
      <text>
        <r>
          <rPr>
            <sz val="9"/>
            <color indexed="81"/>
            <rFont val="Tahoma"/>
            <charset val="1"/>
          </rPr>
          <t>Opening Price (ORCL)_x000D_
Date: 2022-10-10_x000D_
 by @XBRLAnalyst</t>
        </r>
      </text>
    </comment>
    <comment ref="F21" authorId="0" shapeId="0" xr:uid="{A00BC8DD-9AD1-4C18-A175-9396C4D27692}">
      <text>
        <r>
          <rPr>
            <sz val="9"/>
            <color indexed="81"/>
            <rFont val="Tahoma"/>
            <charset val="1"/>
          </rPr>
          <t>Day's High Price (ORCL)_x000D_
Date: 2022-10-10_x000D_
 by @XBRLAnalyst</t>
        </r>
      </text>
    </comment>
    <comment ref="G21" authorId="0" shapeId="0" xr:uid="{02750983-7D69-4AD2-85C4-3D39CD456A04}">
      <text>
        <r>
          <rPr>
            <sz val="9"/>
            <color indexed="81"/>
            <rFont val="Tahoma"/>
            <charset val="1"/>
          </rPr>
          <t>Day's Low Price (ORCL)_x000D_
Date: 2022-10-10_x000D_
 by @XBRLAnalyst</t>
        </r>
      </text>
    </comment>
    <comment ref="H21" authorId="0" shapeId="0" xr:uid="{D5B1E1B8-EDBA-41A7-83BB-68DB54B6D706}">
      <text>
        <r>
          <rPr>
            <sz val="9"/>
            <color indexed="81"/>
            <rFont val="Tahoma"/>
            <charset val="1"/>
          </rPr>
          <t>Closing Price (ORCL)_x000D_
Date: 2022-10-10_x000D_
 by @XBRLAnalyst</t>
        </r>
      </text>
    </comment>
    <comment ref="I21" authorId="0" shapeId="0" xr:uid="{7AB8A3CE-9402-4E82-AC52-2FC8649FCE32}">
      <text>
        <r>
          <rPr>
            <sz val="9"/>
            <color indexed="81"/>
            <rFont val="Tahoma"/>
            <charset val="1"/>
          </rPr>
          <t>Cumulative Volume (ORCL)_x000D_
Date: 2022-10-10_x000D_
 by @XBRLAnalyst</t>
        </r>
      </text>
    </comment>
    <comment ref="J21" authorId="0" shapeId="0" xr:uid="{245730FF-8E5A-4596-BE9B-7A589E59C3B4}">
      <text>
        <r>
          <rPr>
            <sz val="9"/>
            <color indexed="81"/>
            <rFont val="Tahoma"/>
            <charset val="1"/>
          </rPr>
          <t>Adjusted Closing Price (ORCL)_x000D_
Date: 2022-10-10_x000D_
 by @XBRLAnalyst</t>
        </r>
      </text>
    </comment>
    <comment ref="K21" authorId="0" shapeId="0" xr:uid="{1C036739-E06A-4090-BE66-FCDCBC6E9EE2}">
      <text>
        <r>
          <rPr>
            <sz val="9"/>
            <color indexed="81"/>
            <rFont val="Tahoma"/>
            <charset val="1"/>
          </rPr>
          <t>Period average (ORCL)_x000D_
Date: 2022-10-10_x000D_
 by @XBRLAnalyst</t>
        </r>
      </text>
    </comment>
    <comment ref="L21" authorId="0" shapeId="0" xr:uid="{80D482D9-FB89-4366-97C5-D359BBE35FDC}">
      <text>
        <r>
          <rPr>
            <sz val="9"/>
            <color indexed="81"/>
            <rFont val="Tahoma"/>
            <charset val="1"/>
          </rPr>
          <t>Volume average (ORCL)_x000D_
Date: 2022-10-10_x000D_
 by @XBRLAnalyst</t>
        </r>
      </text>
    </comment>
  </commentList>
</comments>
</file>

<file path=xl/sharedStrings.xml><?xml version="1.0" encoding="utf-8"?>
<sst xmlns="http://schemas.openxmlformats.org/spreadsheetml/2006/main" count="83" uniqueCount="70">
  <si>
    <t>[Revenue]</t>
  </si>
  <si>
    <t>Date</t>
  </si>
  <si>
    <t>c</t>
  </si>
  <si>
    <t>h</t>
  </si>
  <si>
    <t>v</t>
  </si>
  <si>
    <r>
      <t>XBRLAnalyst by FinDynamics, Inc.</t>
    </r>
    <r>
      <rPr>
        <b/>
        <sz val="14"/>
        <color theme="0"/>
        <rFont val="Calibri"/>
        <family val="2"/>
        <charset val="204"/>
      </rPr>
      <t>©</t>
    </r>
    <r>
      <rPr>
        <b/>
        <sz val="14"/>
        <color theme="0"/>
        <rFont val="Bell MT"/>
        <family val="1"/>
      </rPr>
      <t xml:space="preserve">  </t>
    </r>
  </si>
  <si>
    <t>Ticker</t>
  </si>
  <si>
    <t>o</t>
  </si>
  <si>
    <t>l</t>
  </si>
  <si>
    <t>ac</t>
  </si>
  <si>
    <t>vol_avg</t>
  </si>
  <si>
    <t>avg</t>
  </si>
  <si>
    <t>[Operating Income]</t>
  </si>
  <si>
    <t>[EPS Diluted (and Basic)]</t>
  </si>
  <si>
    <t>SCALE:</t>
  </si>
  <si>
    <t xml:space="preserve">Ticker: </t>
  </si>
  <si>
    <t xml:space="preserve">Period: </t>
  </si>
  <si>
    <t xml:space="preserve">Calendar: </t>
  </si>
  <si>
    <t>[Operating Expenses]</t>
  </si>
  <si>
    <t>[Selling, General &amp; Administrative Expense]</t>
  </si>
  <si>
    <t>[Share Price (Period End)]</t>
  </si>
  <si>
    <t>[Number of Shares]</t>
  </si>
  <si>
    <t>[Asset Turnover]</t>
  </si>
  <si>
    <t>[Inventory Turnover]</t>
  </si>
  <si>
    <t>[Account Payable Turnover]</t>
  </si>
  <si>
    <t>[Account Receivable Turnover]</t>
  </si>
  <si>
    <t>[Total Debt To Equity]</t>
  </si>
  <si>
    <t>[Total Debt To Assets]</t>
  </si>
  <si>
    <t>[Cash Ratio]</t>
  </si>
  <si>
    <t>[Quick Ratio]</t>
  </si>
  <si>
    <t>[Current Ratio]</t>
  </si>
  <si>
    <t>Key Ratios</t>
  </si>
  <si>
    <t>[Profit Margin]</t>
  </si>
  <si>
    <t>[ROE]</t>
  </si>
  <si>
    <t>Earnings Data (in scaled units except EPS and Share Price)</t>
  </si>
  <si>
    <t>IS data for comparison with US Equities (in scaled units)</t>
  </si>
  <si>
    <t>LTM</t>
    <phoneticPr fontId="0" type="noConversion"/>
  </si>
  <si>
    <t>Quarterly Data ($mln)</t>
  </si>
  <si>
    <t>1Q</t>
  </si>
  <si>
    <t>2Q</t>
  </si>
  <si>
    <t>3Q</t>
  </si>
  <si>
    <t>4Q</t>
  </si>
  <si>
    <t>Y</t>
    <phoneticPr fontId="0" type="noConversion"/>
  </si>
  <si>
    <t>Stock Market Data</t>
  </si>
  <si>
    <t>Volume</t>
  </si>
  <si>
    <t>Closing Price</t>
  </si>
  <si>
    <t>[Cash &amp; Cash Equivalents]</t>
  </si>
  <si>
    <t>[Liabilities]</t>
  </si>
  <si>
    <t>Scale:</t>
  </si>
  <si>
    <t>Key Indicators (in thousands $)</t>
  </si>
  <si>
    <t>Filed On</t>
  </si>
  <si>
    <t>Market Cap(mln)</t>
  </si>
  <si>
    <t># of Shares</t>
  </si>
  <si>
    <t>Period End</t>
  </si>
  <si>
    <t>Latest Report</t>
  </si>
  <si>
    <t>Price</t>
  </si>
  <si>
    <t>Last Trading Date</t>
  </si>
  <si>
    <t>Fiscal Year End</t>
  </si>
  <si>
    <t xml:space="preserve">Last FY Report </t>
  </si>
  <si>
    <t>Normalized data for comparison with US Equities</t>
  </si>
  <si>
    <t>MSFT</t>
  </si>
  <si>
    <t>[Net Income]</t>
  </si>
  <si>
    <t>AAPL</t>
  </si>
  <si>
    <t>[Research &amp; Development Expense]</t>
  </si>
  <si>
    <t>ORCL</t>
  </si>
  <si>
    <t>Market Cap</t>
  </si>
  <si>
    <t>IBM</t>
  </si>
  <si>
    <t>Stock Market Data for Peer Companies</t>
  </si>
  <si>
    <t>Simple Snapshot of Company Financials</t>
  </si>
  <si>
    <t>2022-Q3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</si>
</sst>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#,##0.00;\(#,##0.00\);\-;@"/>
    <numFmt numFmtId="168" formatCode="&quot;$&quot;#,##0.00"/>
    <numFmt numFmtId="169" formatCode="#,##0;\(#,##0\);\-;@"/>
    <numFmt numFmtId="170" formatCode="#,##0.0;\(#,##0.0\);\-;@"/>
    <numFmt numFmtId="171" formatCode="_ * #,##0_ ;_ * \-#,##0_ ;_ * &quot;-&quot;??_ ;_ @_ "/>
    <numFmt numFmtId="172" formatCode="\$#,##0.00_);[Red]\(\$#,##0.00\)"/>
    <numFmt numFmtId="173" formatCode="[$-1009]d\-mmm\-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4"/>
      <color theme="0"/>
      <name val="Bell MT"/>
      <family val="1"/>
    </font>
    <font>
      <b/>
      <sz val="11"/>
      <color theme="1"/>
      <name val="Calibri"/>
      <family val="2"/>
      <scheme val="minor"/>
    </font>
    <font>
      <b/>
      <sz val="14"/>
      <color theme="0"/>
      <name val="Bell MT"/>
      <family val="1"/>
    </font>
    <font>
      <b/>
      <sz val="14"/>
      <color theme="0"/>
      <name val="Calibri"/>
      <family val="2"/>
      <charset val="204"/>
    </font>
    <font>
      <b/>
      <sz val="14"/>
      <color theme="1"/>
      <name val="Bell MT"/>
      <family val="1"/>
    </font>
    <font>
      <sz val="10"/>
      <name val="Arial"/>
      <family val="2"/>
    </font>
    <font>
      <b/>
      <sz val="11"/>
      <color theme="1"/>
      <name val="Bell MT"/>
      <family val="1"/>
    </font>
    <font>
      <sz val="11"/>
      <color theme="1"/>
      <name val="Bell MT"/>
      <family val="1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9"/>
      <color indexed="81"/>
      <name val="Tahoma"/>
      <family val="2"/>
    </font>
    <font>
      <sz val="11"/>
      <color theme="1"/>
      <name val="Calibri"/>
      <family val="2"/>
      <charset val="204"/>
    </font>
    <font>
      <sz val="10"/>
      <color rgb="FF0B0494"/>
      <name val="Calibri"/>
      <family val="2"/>
      <scheme val="minor"/>
    </font>
    <font>
      <sz val="11"/>
      <color rgb="FF0B0494"/>
      <name val="Calibri"/>
      <family val="2"/>
      <scheme val="minor"/>
    </font>
    <font>
      <sz val="10"/>
      <color rgb="FF0B0494"/>
      <name val="Calibri"/>
      <family val="2"/>
    </font>
    <font>
      <sz val="11"/>
      <color rgb="FF0B0494"/>
      <name val="Calibri"/>
      <family val="2"/>
    </font>
    <font>
      <b/>
      <sz val="11"/>
      <color theme="1"/>
      <name val="Calibri"/>
      <family val="2"/>
      <charset val="204"/>
    </font>
    <font>
      <sz val="11"/>
      <color rgb="FF0B0494"/>
      <name val="Calibri"/>
      <family val="2"/>
      <charset val="204"/>
      <scheme val="minor"/>
    </font>
    <font>
      <sz val="10"/>
      <color rgb="FF0B0494"/>
      <name val="Calibri"/>
      <family val="2"/>
      <charset val="204"/>
    </font>
    <font>
      <b/>
      <sz val="16"/>
      <color theme="1"/>
      <name val="Bell MT"/>
      <family val="1"/>
    </font>
    <font>
      <b/>
      <sz val="11"/>
      <color theme="0"/>
      <name val="Bell MT"/>
      <family val="1"/>
    </font>
    <font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E1E1E1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rgb="FFFDFEF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4FFF9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1"/>
      </bottom>
      <diagonal/>
    </border>
    <border>
      <left/>
      <right/>
      <top style="thin">
        <color theme="0" tint="-0.249977111117893"/>
      </top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1"/>
      </right>
      <top/>
      <bottom style="thin">
        <color theme="0" tint="-0.249977111117893"/>
      </bottom>
      <diagonal/>
    </border>
    <border>
      <left/>
      <right style="thin">
        <color theme="1"/>
      </right>
      <top/>
      <bottom/>
      <diagonal/>
    </border>
    <border>
      <left style="thin">
        <color theme="0" tint="-0.249977111117893"/>
      </left>
      <right style="thin">
        <color theme="1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2" fillId="2" borderId="0" applyNumberFormat="0" applyFont="0" applyBorder="0" applyAlignment="0" applyProtection="0">
      <alignment vertical="center"/>
    </xf>
    <xf numFmtId="0" fontId="1" fillId="4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center"/>
    </xf>
    <xf numFmtId="0" fontId="15" fillId="0" borderId="0" applyNumberFormat="0" applyFill="0" applyBorder="0" applyAlignment="0" applyProtection="0"/>
  </cellStyleXfs>
  <cellXfs count="160">
    <xf numFmtId="0" fontId="0" fillId="0" borderId="0" xfId="0"/>
    <xf numFmtId="0" fontId="1" fillId="5" borderId="1" xfId="3" applyFill="1" applyBorder="1"/>
    <xf numFmtId="0" fontId="7" fillId="6" borderId="0" xfId="0" applyFont="1" applyFill="1" applyAlignment="1">
      <alignment vertical="center"/>
    </xf>
    <xf numFmtId="0" fontId="4" fillId="5" borderId="6" xfId="3" applyFont="1" applyFill="1" applyBorder="1"/>
    <xf numFmtId="0" fontId="4" fillId="5" borderId="7" xfId="3" applyFont="1" applyFill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14" fontId="0" fillId="5" borderId="2" xfId="3" applyNumberFormat="1" applyFont="1" applyFill="1" applyBorder="1"/>
    <xf numFmtId="14" fontId="1" fillId="5" borderId="2" xfId="3" applyNumberFormat="1" applyFill="1" applyBorder="1"/>
    <xf numFmtId="0" fontId="9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8" borderId="10" xfId="0" applyFill="1" applyBorder="1"/>
    <xf numFmtId="169" fontId="0" fillId="8" borderId="11" xfId="0" applyNumberFormat="1" applyFill="1" applyBorder="1"/>
    <xf numFmtId="169" fontId="0" fillId="8" borderId="12" xfId="0" applyNumberFormat="1" applyFill="1" applyBorder="1"/>
    <xf numFmtId="0" fontId="0" fillId="8" borderId="1" xfId="0" applyFill="1" applyBorder="1"/>
    <xf numFmtId="169" fontId="0" fillId="8" borderId="0" xfId="0" applyNumberFormat="1" applyFill="1"/>
    <xf numFmtId="169" fontId="0" fillId="8" borderId="2" xfId="0" applyNumberFormat="1" applyFill="1" applyBorder="1"/>
    <xf numFmtId="170" fontId="0" fillId="8" borderId="0" xfId="0" applyNumberFormat="1" applyFill="1"/>
    <xf numFmtId="170" fontId="0" fillId="8" borderId="2" xfId="0" applyNumberFormat="1" applyFill="1" applyBorder="1"/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12" fillId="9" borderId="0" xfId="0" applyFont="1" applyFill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1" xfId="0" applyFill="1" applyBorder="1"/>
    <xf numFmtId="0" fontId="0" fillId="7" borderId="0" xfId="0" applyFill="1"/>
    <xf numFmtId="0" fontId="0" fillId="7" borderId="2" xfId="0" applyFill="1" applyBorder="1"/>
    <xf numFmtId="0" fontId="11" fillId="7" borderId="0" xfId="0" applyFont="1" applyFill="1" applyAlignment="1">
      <alignment horizontal="right"/>
    </xf>
    <xf numFmtId="0" fontId="0" fillId="7" borderId="0" xfId="0" applyFill="1" applyAlignment="1">
      <alignment horizontal="left"/>
    </xf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3" fillId="3" borderId="10" xfId="2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0" fillId="8" borderId="16" xfId="0" applyFill="1" applyBorder="1"/>
    <xf numFmtId="0" fontId="0" fillId="8" borderId="17" xfId="0" applyFill="1" applyBorder="1"/>
    <xf numFmtId="0" fontId="11" fillId="7" borderId="0" xfId="0" applyFont="1" applyFill="1"/>
    <xf numFmtId="169" fontId="0" fillId="8" borderId="10" xfId="0" applyNumberFormat="1" applyFill="1" applyBorder="1"/>
    <xf numFmtId="169" fontId="0" fillId="8" borderId="1" xfId="0" applyNumberFormat="1" applyFill="1" applyBorder="1"/>
    <xf numFmtId="168" fontId="0" fillId="8" borderId="0" xfId="0" applyNumberFormat="1" applyFill="1"/>
    <xf numFmtId="2" fontId="0" fillId="8" borderId="0" xfId="7" applyNumberFormat="1" applyFont="1" applyFill="1" applyBorder="1"/>
    <xf numFmtId="2" fontId="0" fillId="8" borderId="2" xfId="7" applyNumberFormat="1" applyFont="1" applyFill="1" applyBorder="1"/>
    <xf numFmtId="2" fontId="0" fillId="8" borderId="4" xfId="7" applyNumberFormat="1" applyFont="1" applyFill="1" applyBorder="1"/>
    <xf numFmtId="2" fontId="0" fillId="8" borderId="5" xfId="7" applyNumberFormat="1" applyFont="1" applyFill="1" applyBorder="1"/>
    <xf numFmtId="0" fontId="10" fillId="6" borderId="2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9" fillId="6" borderId="12" xfId="0" applyFont="1" applyFill="1" applyBorder="1" applyAlignment="1">
      <alignment vertical="center"/>
    </xf>
    <xf numFmtId="168" fontId="0" fillId="8" borderId="2" xfId="0" applyNumberFormat="1" applyFill="1" applyBorder="1"/>
    <xf numFmtId="0" fontId="10" fillId="6" borderId="15" xfId="0" applyFont="1" applyFill="1" applyBorder="1" applyAlignment="1">
      <alignment vertical="center"/>
    </xf>
    <xf numFmtId="0" fontId="14" fillId="7" borderId="0" xfId="0" applyFont="1" applyFill="1"/>
    <xf numFmtId="0" fontId="13" fillId="7" borderId="0" xfId="0" applyFont="1" applyFill="1"/>
    <xf numFmtId="0" fontId="13" fillId="7" borderId="0" xfId="0" applyFont="1" applyFill="1" applyAlignment="1">
      <alignment horizontal="center"/>
    </xf>
    <xf numFmtId="0" fontId="16" fillId="7" borderId="0" xfId="9" applyFont="1" applyFill="1" applyBorder="1" applyAlignment="1">
      <alignment horizontal="right"/>
    </xf>
    <xf numFmtId="166" fontId="13" fillId="7" borderId="0" xfId="1" applyNumberFormat="1" applyFont="1" applyFill="1" applyBorder="1" applyAlignment="1">
      <alignment horizontal="center"/>
    </xf>
    <xf numFmtId="172" fontId="13" fillId="7" borderId="0" xfId="1" applyNumberFormat="1" applyFont="1" applyFill="1" applyBorder="1" applyAlignment="1">
      <alignment horizontal="center"/>
    </xf>
    <xf numFmtId="171" fontId="13" fillId="7" borderId="0" xfId="0" applyNumberFormat="1" applyFont="1" applyFill="1"/>
    <xf numFmtId="0" fontId="17" fillId="7" borderId="0" xfId="0" applyFont="1" applyFill="1" applyAlignment="1">
      <alignment vertical="top"/>
    </xf>
    <xf numFmtId="0" fontId="18" fillId="7" borderId="0" xfId="0" applyFont="1" applyFill="1" applyAlignment="1">
      <alignment horizontal="left" vertical="center"/>
    </xf>
    <xf numFmtId="168" fontId="13" fillId="7" borderId="0" xfId="0" applyNumberFormat="1" applyFont="1" applyFill="1"/>
    <xf numFmtId="166" fontId="13" fillId="7" borderId="0" xfId="1" applyNumberFormat="1" applyFont="1" applyFill="1" applyBorder="1" applyAlignment="1"/>
    <xf numFmtId="0" fontId="19" fillId="5" borderId="10" xfId="0" applyFont="1" applyFill="1" applyBorder="1" applyAlignment="1">
      <alignment horizontal="left"/>
    </xf>
    <xf numFmtId="0" fontId="13" fillId="7" borderId="1" xfId="0" applyFont="1" applyFill="1" applyBorder="1"/>
    <xf numFmtId="0" fontId="13" fillId="7" borderId="3" xfId="0" applyFont="1" applyFill="1" applyBorder="1"/>
    <xf numFmtId="0" fontId="19" fillId="7" borderId="0" xfId="0" applyFont="1" applyFill="1"/>
    <xf numFmtId="0" fontId="13" fillId="7" borderId="4" xfId="0" applyFont="1" applyFill="1" applyBorder="1"/>
    <xf numFmtId="166" fontId="13" fillId="7" borderId="2" xfId="1" applyNumberFormat="1" applyFont="1" applyFill="1" applyBorder="1" applyAlignment="1">
      <alignment horizontal="right"/>
    </xf>
    <xf numFmtId="168" fontId="13" fillId="7" borderId="2" xfId="0" applyNumberFormat="1" applyFont="1" applyFill="1" applyBorder="1"/>
    <xf numFmtId="166" fontId="13" fillId="7" borderId="2" xfId="1" applyNumberFormat="1" applyFont="1" applyFill="1" applyBorder="1" applyAlignment="1"/>
    <xf numFmtId="0" fontId="13" fillId="7" borderId="2" xfId="0" applyFont="1" applyFill="1" applyBorder="1"/>
    <xf numFmtId="0" fontId="20" fillId="7" borderId="0" xfId="0" applyFont="1" applyFill="1"/>
    <xf numFmtId="0" fontId="13" fillId="7" borderId="5" xfId="0" applyFont="1" applyFill="1" applyBorder="1"/>
    <xf numFmtId="0" fontId="19" fillId="5" borderId="11" xfId="0" applyFont="1" applyFill="1" applyBorder="1" applyAlignment="1">
      <alignment horizontal="left"/>
    </xf>
    <xf numFmtId="0" fontId="22" fillId="5" borderId="1" xfId="0" applyFont="1" applyFill="1" applyBorder="1" applyAlignment="1">
      <alignment horizontal="left"/>
    </xf>
    <xf numFmtId="0" fontId="22" fillId="5" borderId="3" xfId="0" applyFont="1" applyFill="1" applyBorder="1" applyAlignment="1">
      <alignment horizontal="left"/>
    </xf>
    <xf numFmtId="1" fontId="22" fillId="5" borderId="8" xfId="0" quotePrefix="1" applyNumberFormat="1" applyFont="1" applyFill="1" applyBorder="1"/>
    <xf numFmtId="1" fontId="22" fillId="5" borderId="8" xfId="0" applyNumberFormat="1" applyFont="1" applyFill="1" applyBorder="1"/>
    <xf numFmtId="1" fontId="22" fillId="5" borderId="7" xfId="0" applyNumberFormat="1" applyFont="1" applyFill="1" applyBorder="1" applyAlignment="1">
      <alignment horizontal="right"/>
    </xf>
    <xf numFmtId="0" fontId="22" fillId="5" borderId="19" xfId="0" applyFont="1" applyFill="1" applyBorder="1" applyAlignment="1">
      <alignment horizontal="right"/>
    </xf>
    <xf numFmtId="0" fontId="22" fillId="5" borderId="18" xfId="0" applyFont="1" applyFill="1" applyBorder="1"/>
    <xf numFmtId="0" fontId="22" fillId="5" borderId="1" xfId="0" applyFont="1" applyFill="1" applyBorder="1"/>
    <xf numFmtId="0" fontId="22" fillId="5" borderId="3" xfId="0" applyFont="1" applyFill="1" applyBorder="1"/>
    <xf numFmtId="0" fontId="22" fillId="5" borderId="18" xfId="0" applyFont="1" applyFill="1" applyBorder="1" applyAlignment="1">
      <alignment horizontal="right"/>
    </xf>
    <xf numFmtId="0" fontId="22" fillId="5" borderId="8" xfId="0" applyFont="1" applyFill="1" applyBorder="1" applyAlignment="1">
      <alignment horizontal="right"/>
    </xf>
    <xf numFmtId="0" fontId="22" fillId="5" borderId="7" xfId="0" applyFont="1" applyFill="1" applyBorder="1" applyAlignment="1">
      <alignment horizontal="right"/>
    </xf>
    <xf numFmtId="173" fontId="13" fillId="5" borderId="21" xfId="0" applyNumberFormat="1" applyFont="1" applyFill="1" applyBorder="1"/>
    <xf numFmtId="173" fontId="13" fillId="5" borderId="20" xfId="0" applyNumberFormat="1" applyFont="1" applyFill="1" applyBorder="1"/>
    <xf numFmtId="0" fontId="14" fillId="5" borderId="8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wrapText="1"/>
    </xf>
    <xf numFmtId="2" fontId="14" fillId="9" borderId="9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168" fontId="23" fillId="5" borderId="0" xfId="3" applyNumberFormat="1" applyFont="1" applyFill="1" applyBorder="1"/>
    <xf numFmtId="166" fontId="23" fillId="5" borderId="0" xfId="1" applyNumberFormat="1" applyFont="1" applyFill="1" applyBorder="1"/>
    <xf numFmtId="168" fontId="23" fillId="5" borderId="2" xfId="3" applyNumberFormat="1" applyFont="1" applyFill="1" applyBorder="1"/>
    <xf numFmtId="14" fontId="0" fillId="5" borderId="12" xfId="3" applyNumberFormat="1" applyFont="1" applyFill="1" applyBorder="1"/>
    <xf numFmtId="168" fontId="23" fillId="5" borderId="11" xfId="3" applyNumberFormat="1" applyFont="1" applyFill="1" applyBorder="1"/>
    <xf numFmtId="166" fontId="23" fillId="5" borderId="11" xfId="1" applyNumberFormat="1" applyFont="1" applyFill="1" applyBorder="1"/>
    <xf numFmtId="168" fontId="23" fillId="5" borderId="12" xfId="3" applyNumberFormat="1" applyFont="1" applyFill="1" applyBorder="1"/>
    <xf numFmtId="0" fontId="24" fillId="5" borderId="13" xfId="0" applyFont="1" applyFill="1" applyBorder="1"/>
    <xf numFmtId="166" fontId="24" fillId="5" borderId="14" xfId="1" applyNumberFormat="1" applyFont="1" applyFill="1" applyBorder="1" applyAlignment="1">
      <alignment horizontal="left"/>
    </xf>
    <xf numFmtId="167" fontId="25" fillId="5" borderId="0" xfId="1" applyNumberFormat="1" applyFont="1" applyFill="1" applyBorder="1"/>
    <xf numFmtId="167" fontId="25" fillId="5" borderId="2" xfId="1" applyNumberFormat="1" applyFont="1" applyFill="1" applyBorder="1"/>
    <xf numFmtId="167" fontId="25" fillId="5" borderId="4" xfId="1" applyNumberFormat="1" applyFont="1" applyFill="1" applyBorder="1"/>
    <xf numFmtId="167" fontId="25" fillId="5" borderId="5" xfId="1" applyNumberFormat="1" applyFont="1" applyFill="1" applyBorder="1"/>
    <xf numFmtId="167" fontId="25" fillId="5" borderId="11" xfId="1" applyNumberFormat="1" applyFont="1" applyFill="1" applyBorder="1"/>
    <xf numFmtId="167" fontId="25" fillId="5" borderId="12" xfId="1" applyNumberFormat="1" applyFont="1" applyFill="1" applyBorder="1"/>
    <xf numFmtId="0" fontId="26" fillId="5" borderId="0" xfId="0" applyFont="1" applyFill="1"/>
    <xf numFmtId="4" fontId="26" fillId="5" borderId="2" xfId="0" applyNumberFormat="1" applyFont="1" applyFill="1" applyBorder="1"/>
    <xf numFmtId="2" fontId="26" fillId="5" borderId="2" xfId="0" applyNumberFormat="1" applyFont="1" applyFill="1" applyBorder="1"/>
    <xf numFmtId="0" fontId="26" fillId="5" borderId="4" xfId="0" applyFont="1" applyFill="1" applyBorder="1"/>
    <xf numFmtId="2" fontId="26" fillId="5" borderId="5" xfId="0" applyNumberFormat="1" applyFont="1" applyFill="1" applyBorder="1"/>
    <xf numFmtId="0" fontId="13" fillId="7" borderId="2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27" fillId="5" borderId="10" xfId="0" applyFont="1" applyFill="1" applyBorder="1" applyAlignment="1">
      <alignment horizontal="left"/>
    </xf>
    <xf numFmtId="0" fontId="27" fillId="5" borderId="11" xfId="0" applyFont="1" applyFill="1" applyBorder="1"/>
    <xf numFmtId="0" fontId="14" fillId="5" borderId="12" xfId="0" applyFont="1" applyFill="1" applyBorder="1" applyAlignment="1">
      <alignment horizontal="right"/>
    </xf>
    <xf numFmtId="0" fontId="14" fillId="5" borderId="10" xfId="0" applyFont="1" applyFill="1" applyBorder="1" applyAlignment="1">
      <alignment horizontal="left"/>
    </xf>
    <xf numFmtId="0" fontId="14" fillId="5" borderId="11" xfId="0" applyFont="1" applyFill="1" applyBorder="1" applyAlignment="1">
      <alignment horizontal="right"/>
    </xf>
    <xf numFmtId="0" fontId="13" fillId="5" borderId="11" xfId="0" applyFont="1" applyFill="1" applyBorder="1"/>
    <xf numFmtId="168" fontId="27" fillId="5" borderId="11" xfId="0" applyNumberFormat="1" applyFont="1" applyFill="1" applyBorder="1"/>
    <xf numFmtId="14" fontId="27" fillId="5" borderId="11" xfId="0" applyNumberFormat="1" applyFont="1" applyFill="1" applyBorder="1"/>
    <xf numFmtId="168" fontId="27" fillId="5" borderId="12" xfId="0" applyNumberFormat="1" applyFont="1" applyFill="1" applyBorder="1"/>
    <xf numFmtId="0" fontId="0" fillId="11" borderId="0" xfId="0" applyFill="1"/>
    <xf numFmtId="0" fontId="1" fillId="11" borderId="0" xfId="3" applyFill="1"/>
    <xf numFmtId="0" fontId="13" fillId="11" borderId="0" xfId="0" applyFont="1" applyFill="1"/>
    <xf numFmtId="0" fontId="24" fillId="5" borderId="13" xfId="0" applyFont="1" applyFill="1" applyBorder="1" applyAlignment="1">
      <alignment horizontal="right"/>
    </xf>
    <xf numFmtId="0" fontId="28" fillId="10" borderId="22" xfId="0" applyFont="1" applyFill="1" applyBorder="1" applyAlignment="1">
      <alignment horizontal="center"/>
    </xf>
    <xf numFmtId="0" fontId="28" fillId="10" borderId="23" xfId="0" applyFont="1" applyFill="1" applyBorder="1" applyAlignment="1">
      <alignment horizontal="center"/>
    </xf>
    <xf numFmtId="0" fontId="28" fillId="10" borderId="24" xfId="0" applyFont="1" applyFill="1" applyBorder="1" applyAlignment="1">
      <alignment horizontal="center"/>
    </xf>
    <xf numFmtId="0" fontId="29" fillId="5" borderId="3" xfId="0" applyFont="1" applyFill="1" applyBorder="1" applyAlignment="1">
      <alignment horizontal="left"/>
    </xf>
    <xf numFmtId="0" fontId="29" fillId="5" borderId="4" xfId="0" applyFont="1" applyFill="1" applyBorder="1"/>
    <xf numFmtId="168" fontId="29" fillId="5" borderId="4" xfId="6" applyNumberFormat="1" applyFont="1" applyFill="1" applyBorder="1" applyAlignment="1"/>
    <xf numFmtId="168" fontId="29" fillId="5" borderId="4" xfId="0" applyNumberFormat="1" applyFont="1" applyFill="1" applyBorder="1"/>
    <xf numFmtId="0" fontId="29" fillId="5" borderId="5" xfId="0" applyFont="1" applyFill="1" applyBorder="1"/>
    <xf numFmtId="14" fontId="25" fillId="5" borderId="3" xfId="0" applyNumberFormat="1" applyFont="1" applyFill="1" applyBorder="1" applyAlignment="1">
      <alignment horizontal="left"/>
    </xf>
    <xf numFmtId="168" fontId="25" fillId="5" borderId="4" xfId="6" applyNumberFormat="1" applyFont="1" applyFill="1" applyBorder="1" applyAlignment="1">
      <alignment horizontal="center"/>
    </xf>
    <xf numFmtId="166" fontId="25" fillId="5" borderId="4" xfId="1" applyNumberFormat="1" applyFont="1" applyFill="1" applyBorder="1" applyAlignment="1">
      <alignment horizontal="center"/>
    </xf>
    <xf numFmtId="0" fontId="25" fillId="5" borderId="4" xfId="0" applyFont="1" applyFill="1" applyBorder="1"/>
    <xf numFmtId="166" fontId="25" fillId="5" borderId="4" xfId="1" applyNumberFormat="1" applyFont="1" applyFill="1" applyBorder="1" applyAlignment="1">
      <alignment horizontal="left"/>
    </xf>
    <xf numFmtId="168" fontId="25" fillId="5" borderId="5" xfId="0" applyNumberFormat="1" applyFont="1" applyFill="1" applyBorder="1"/>
    <xf numFmtId="0" fontId="31" fillId="12" borderId="0" xfId="0" applyFont="1" applyFill="1" applyAlignment="1">
      <alignment vertical="center"/>
    </xf>
    <xf numFmtId="0" fontId="13" fillId="11" borderId="0" xfId="0" applyFont="1" applyFill="1" applyAlignment="1">
      <alignment horizontal="center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/>
    </xf>
    <xf numFmtId="0" fontId="19" fillId="5" borderId="0" xfId="0" applyFont="1" applyFill="1" applyAlignment="1">
      <alignment horizontal="left"/>
    </xf>
    <xf numFmtId="0" fontId="5" fillId="3" borderId="11" xfId="2" applyFont="1" applyFill="1" applyBorder="1" applyAlignment="1">
      <alignment horizontal="left" vertical="center" indent="13"/>
    </xf>
    <xf numFmtId="0" fontId="5" fillId="3" borderId="12" xfId="2" applyFont="1" applyFill="1" applyBorder="1" applyAlignment="1">
      <alignment horizontal="left" vertical="center" indent="13"/>
    </xf>
    <xf numFmtId="0" fontId="5" fillId="3" borderId="0" xfId="2" applyFont="1" applyFill="1" applyBorder="1" applyAlignment="1">
      <alignment horizontal="left" vertical="center" indent="13"/>
    </xf>
    <xf numFmtId="0" fontId="5" fillId="3" borderId="2" xfId="2" applyFont="1" applyFill="1" applyBorder="1" applyAlignment="1">
      <alignment horizontal="left" vertical="center" indent="13"/>
    </xf>
    <xf numFmtId="0" fontId="30" fillId="6" borderId="0" xfId="0" applyFont="1" applyFill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</cellXfs>
  <cellStyles count="10">
    <cellStyle name="20% - Accent3" xfId="3" builtinId="38"/>
    <cellStyle name="Charts Background" xfId="2" xr:uid="{00000000-0005-0000-0000-000001000000}"/>
    <cellStyle name="Comma" xfId="1" builtinId="3"/>
    <cellStyle name="Currency" xfId="6" builtinId="4"/>
    <cellStyle name="Hyperlink" xfId="9" builtinId="8"/>
    <cellStyle name="Normal" xfId="0" builtinId="0"/>
    <cellStyle name="Normal 2" xfId="5" xr:uid="{00000000-0005-0000-0000-000006000000}"/>
    <cellStyle name="Percent" xfId="7" builtinId="5"/>
    <cellStyle name="Pourcentage 2" xfId="4" xr:uid="{00000000-0005-0000-0000-000008000000}"/>
    <cellStyle name="常规 2" xfId="8" xr:uid="{00000000-0005-0000-0000-000009000000}"/>
  </cellStyles>
  <dxfs count="0"/>
  <tableStyles count="0" defaultTableStyle="TableStyleMedium2" defaultPivotStyle="PivotStyleLight16"/>
  <colors>
    <mruColors>
      <color rgb="FFF4FFF9"/>
      <color rgb="FFE7FFF9"/>
      <color rgb="FFFFFFFF"/>
      <color rgb="FFF4FEF9"/>
      <color rgb="FF0B0494"/>
      <color rgb="FFEFF6EA"/>
      <color rgb="FFFDFEFC"/>
      <color rgb="FFE7F5E8"/>
      <color rgb="FFD0EC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Market Data</a:t>
            </a:r>
          </a:p>
        </c:rich>
      </c:tx>
      <c:layout>
        <c:manualLayout>
          <c:xMode val="edge"/>
          <c:yMode val="edge"/>
          <c:x val="1.8143859459799191E-3"/>
          <c:y val="1.70212842000487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12472222222222"/>
          <c:y val="0.14184582201187113"/>
          <c:w val="0.7383033333333332"/>
          <c:h val="0.62743000052716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Snapshot'!$F$49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cat>
            <c:numRef>
              <c:f>'Financial Snapshot'!$E$52:$E$63</c:f>
              <c:numCache>
                <c:formatCode>[$-1009]d\-mmm\-yy;@</c:formatCode>
                <c:ptCount val="12"/>
                <c:pt idx="0">
                  <c:v>44974</c:v>
                </c:pt>
                <c:pt idx="1">
                  <c:v>44944</c:v>
                </c:pt>
                <c:pt idx="2">
                  <c:v>44914</c:v>
                </c:pt>
                <c:pt idx="3">
                  <c:v>44882</c:v>
                </c:pt>
                <c:pt idx="4">
                  <c:v>44852</c:v>
                </c:pt>
                <c:pt idx="5">
                  <c:v>44820</c:v>
                </c:pt>
                <c:pt idx="6">
                  <c:v>44790</c:v>
                </c:pt>
                <c:pt idx="7">
                  <c:v>44760</c:v>
                </c:pt>
                <c:pt idx="8">
                  <c:v>44728</c:v>
                </c:pt>
                <c:pt idx="9">
                  <c:v>44698</c:v>
                </c:pt>
                <c:pt idx="10">
                  <c:v>44666</c:v>
                </c:pt>
                <c:pt idx="11">
                  <c:v>44636</c:v>
                </c:pt>
              </c:numCache>
            </c:numRef>
          </c:cat>
          <c:val>
            <c:numRef>
              <c:f>'Financial Snapshot'!$F$52:$F$63</c:f>
              <c:numCache>
                <c:formatCode>General</c:formatCode>
                <c:ptCount val="12"/>
                <c:pt idx="0">
                  <c:v>30014458</c:v>
                </c:pt>
                <c:pt idx="1">
                  <c:v>30028814</c:v>
                </c:pt>
                <c:pt idx="2">
                  <c:v>29697844</c:v>
                </c:pt>
                <c:pt idx="3">
                  <c:v>0</c:v>
                </c:pt>
                <c:pt idx="4">
                  <c:v>26330076</c:v>
                </c:pt>
                <c:pt idx="5">
                  <c:v>39791925</c:v>
                </c:pt>
                <c:pt idx="6">
                  <c:v>18278393</c:v>
                </c:pt>
                <c:pt idx="7">
                  <c:v>20975252</c:v>
                </c:pt>
                <c:pt idx="8">
                  <c:v>33169170</c:v>
                </c:pt>
                <c:pt idx="9">
                  <c:v>28887563</c:v>
                </c:pt>
                <c:pt idx="10">
                  <c:v>0</c:v>
                </c:pt>
                <c:pt idx="11">
                  <c:v>38755017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E-4765-B9C3-58FCEAD27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259208"/>
        <c:axId val="230254896"/>
      </c:barChart>
      <c:lineChart>
        <c:grouping val="standard"/>
        <c:varyColors val="0"/>
        <c:ser>
          <c:idx val="1"/>
          <c:order val="1"/>
          <c:tx>
            <c:strRef>
              <c:f>'Financial Snapshot'!$G$49</c:f>
              <c:strCache>
                <c:ptCount val="1"/>
                <c:pt idx="0">
                  <c:v>Closing Price</c:v>
                </c:pt>
              </c:strCache>
            </c:strRef>
          </c:tx>
          <c:marker>
            <c:symbol val="none"/>
          </c:marker>
          <c:cat>
            <c:numRef>
              <c:f>'Financial Snapshot'!$E$52:$E$63</c:f>
              <c:numCache>
                <c:formatCode>[$-1009]d\-mmm\-yy;@</c:formatCode>
                <c:ptCount val="12"/>
                <c:pt idx="0">
                  <c:v>44974</c:v>
                </c:pt>
                <c:pt idx="1">
                  <c:v>44944</c:v>
                </c:pt>
                <c:pt idx="2">
                  <c:v>44914</c:v>
                </c:pt>
                <c:pt idx="3">
                  <c:v>44882</c:v>
                </c:pt>
                <c:pt idx="4">
                  <c:v>44852</c:v>
                </c:pt>
                <c:pt idx="5">
                  <c:v>44820</c:v>
                </c:pt>
                <c:pt idx="6">
                  <c:v>44790</c:v>
                </c:pt>
                <c:pt idx="7">
                  <c:v>44760</c:v>
                </c:pt>
                <c:pt idx="8">
                  <c:v>44728</c:v>
                </c:pt>
                <c:pt idx="9">
                  <c:v>44698</c:v>
                </c:pt>
                <c:pt idx="10">
                  <c:v>44666</c:v>
                </c:pt>
                <c:pt idx="11">
                  <c:v>44636</c:v>
                </c:pt>
              </c:numCache>
            </c:numRef>
          </c:cat>
          <c:val>
            <c:numRef>
              <c:f>'Financial Snapshot'!$G$52:$G$63</c:f>
              <c:numCache>
                <c:formatCode>0.00</c:formatCode>
                <c:ptCount val="12"/>
                <c:pt idx="0">
                  <c:v>258.05999755859375</c:v>
                </c:pt>
                <c:pt idx="1">
                  <c:v>235.18931579589844</c:v>
                </c:pt>
                <c:pt idx="2">
                  <c:v>239.81710815429688</c:v>
                </c:pt>
                <c:pt idx="3">
                  <c:v>241.09373474121094</c:v>
                </c:pt>
                <c:pt idx="4">
                  <c:v>237.18272399902344</c:v>
                </c:pt>
                <c:pt idx="5">
                  <c:v>243.38824462890625</c:v>
                </c:pt>
                <c:pt idx="6">
                  <c:v>289.71099853515625</c:v>
                </c:pt>
                <c:pt idx="7">
                  <c:v>252.28732299804688</c:v>
                </c:pt>
                <c:pt idx="8">
                  <c:v>243.0789794921875</c:v>
                </c:pt>
                <c:pt idx="9">
                  <c:v>264.11746215820313</c:v>
                </c:pt>
                <c:pt idx="10">
                  <c:v>276.99566650390625</c:v>
                </c:pt>
                <c:pt idx="11">
                  <c:v>291.408203125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E-4765-B9C3-58FCEAD27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247056"/>
        <c:axId val="230253328"/>
      </c:lineChart>
      <c:dateAx>
        <c:axId val="23024705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230253328"/>
        <c:crosses val="autoZero"/>
        <c:auto val="1"/>
        <c:lblOffset val="100"/>
        <c:baseTimeUnit val="months"/>
      </c:dateAx>
      <c:valAx>
        <c:axId val="230253328"/>
        <c:scaling>
          <c:orientation val="minMax"/>
        </c:scaling>
        <c:delete val="0"/>
        <c:axPos val="l"/>
        <c:numFmt formatCode="&quot;$&quot;#,##0.0" sourceLinked="0"/>
        <c:majorTickMark val="out"/>
        <c:minorTickMark val="none"/>
        <c:tickLblPos val="nextTo"/>
        <c:crossAx val="230247056"/>
        <c:crosses val="autoZero"/>
        <c:crossBetween val="between"/>
      </c:valAx>
      <c:valAx>
        <c:axId val="230254896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crossAx val="230259208"/>
        <c:crosses val="max"/>
        <c:crossBetween val="between"/>
      </c:valAx>
      <c:dateAx>
        <c:axId val="230259208"/>
        <c:scaling>
          <c:orientation val="minMax"/>
        </c:scaling>
        <c:delete val="1"/>
        <c:axPos val="b"/>
        <c:numFmt formatCode="[$-1009]d\-mmm\-yy;@" sourceLinked="1"/>
        <c:majorTickMark val="out"/>
        <c:minorTickMark val="none"/>
        <c:tickLblPos val="none"/>
        <c:crossAx val="230254896"/>
        <c:crosses val="autoZero"/>
        <c:auto val="1"/>
        <c:lblOffset val="100"/>
        <c:baseTimeUnit val="months"/>
      </c:dateAx>
    </c:plotArea>
    <c:legend>
      <c:legendPos val="t"/>
      <c:layout>
        <c:manualLayout>
          <c:xMode val="edge"/>
          <c:yMode val="edge"/>
          <c:x val="0.24927795147525589"/>
          <c:y val="0.13049651220037403"/>
          <c:w val="0.50897439166188863"/>
          <c:h val="0.11276667795462242"/>
        </c:manualLayout>
      </c:layout>
      <c:overlay val="0"/>
      <c:spPr>
        <a:noFill/>
        <a:ln>
          <a:noFill/>
        </a:ln>
      </c:spPr>
    </c:legend>
    <c:plotVisOnly val="0"/>
    <c:dispBlanksAs val="gap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 sz="9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Revenue vs. Net Income</a:t>
            </a:r>
          </a:p>
        </c:rich>
      </c:tx>
      <c:layout>
        <c:manualLayout>
          <c:xMode val="edge"/>
          <c:yMode val="edge"/>
          <c:x val="8.8297674911848537E-3"/>
          <c:y val="1.1111111111111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95430552730725"/>
          <c:y val="0.16023272090988624"/>
          <c:w val="0.80792515326728065"/>
          <c:h val="0.68429133858267721"/>
        </c:manualLayout>
      </c:layout>
      <c:lineChart>
        <c:grouping val="standard"/>
        <c:varyColors val="0"/>
        <c:ser>
          <c:idx val="0"/>
          <c:order val="0"/>
          <c:tx>
            <c:strRef>
              <c:f>'Financial Snapshot'!$C$29</c:f>
              <c:strCache>
                <c:ptCount val="1"/>
                <c:pt idx="0">
                  <c:v>[Net Income]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Snapshot'!$E$26:$I$26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LTM</c:v>
                </c:pt>
              </c:strCache>
            </c:strRef>
          </c:cat>
          <c:val>
            <c:numRef>
              <c:f>'Financial Snapshot'!$E$29:$I$29</c:f>
              <c:numCache>
                <c:formatCode>#,##0.00;\(#,##0.00\);\-;@</c:formatCode>
                <c:ptCount val="5"/>
                <c:pt idx="0">
                  <c:v>39240</c:v>
                </c:pt>
                <c:pt idx="1">
                  <c:v>44281</c:v>
                </c:pt>
                <c:pt idx="2">
                  <c:v>61271</c:v>
                </c:pt>
                <c:pt idx="3">
                  <c:v>72738</c:v>
                </c:pt>
                <c:pt idx="4">
                  <c:v>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60-4ACF-9E5D-AE10BE352151}"/>
            </c:ext>
          </c:extLst>
        </c:ser>
        <c:ser>
          <c:idx val="1"/>
          <c:order val="1"/>
          <c:tx>
            <c:strRef>
              <c:f>'Financial Snapshot'!$C$27</c:f>
              <c:strCache>
                <c:ptCount val="1"/>
                <c:pt idx="0">
                  <c:v>[Revenue]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Snapshot'!$E$26:$I$26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LTM</c:v>
                </c:pt>
              </c:strCache>
            </c:strRef>
          </c:cat>
          <c:val>
            <c:numRef>
              <c:f>'Financial Snapshot'!$E$27:$I$27</c:f>
              <c:numCache>
                <c:formatCode>#,##0.00;\(#,##0.00\);\-;@</c:formatCode>
                <c:ptCount val="5"/>
                <c:pt idx="0">
                  <c:v>125843</c:v>
                </c:pt>
                <c:pt idx="1">
                  <c:v>143015</c:v>
                </c:pt>
                <c:pt idx="2">
                  <c:v>168088</c:v>
                </c:pt>
                <c:pt idx="3">
                  <c:v>198270</c:v>
                </c:pt>
                <c:pt idx="4">
                  <c:v>204094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60-4ACF-9E5D-AE10BE352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53984"/>
        <c:axId val="421263784"/>
      </c:lineChart>
      <c:catAx>
        <c:axId val="42125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263784"/>
        <c:crosses val="autoZero"/>
        <c:auto val="1"/>
        <c:lblAlgn val="ctr"/>
        <c:lblOffset val="100"/>
        <c:noMultiLvlLbl val="0"/>
      </c:catAx>
      <c:valAx>
        <c:axId val="4212637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dash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95000"/>
                <a:lumOff val="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25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9876985073835467"/>
          <c:y val="3.4027121609798767E-2"/>
          <c:w val="0.47720777327076547"/>
          <c:h val="0.177083989501312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7142</xdr:colOff>
      <xdr:row>11</xdr:row>
      <xdr:rowOff>0</xdr:rowOff>
    </xdr:from>
    <xdr:to>
      <xdr:col>5</xdr:col>
      <xdr:colOff>142397</xdr:colOff>
      <xdr:row>22</xdr:row>
      <xdr:rowOff>172500</xdr:rowOff>
    </xdr:to>
    <xdr:graphicFrame macro="">
      <xdr:nvGraphicFramePr>
        <xdr:cNvPr id="2" name="图表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85725</xdr:colOff>
      <xdr:row>0</xdr:row>
      <xdr:rowOff>19050</xdr:rowOff>
    </xdr:from>
    <xdr:to>
      <xdr:col>2</xdr:col>
      <xdr:colOff>1018615</xdr:colOff>
      <xdr:row>1</xdr:row>
      <xdr:rowOff>180975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9050"/>
          <a:ext cx="932890" cy="352425"/>
        </a:xfrm>
        <a:prstGeom prst="rect">
          <a:avLst/>
        </a:prstGeom>
      </xdr:spPr>
    </xdr:pic>
    <xdr:clientData/>
  </xdr:twoCellAnchor>
  <xdr:twoCellAnchor>
    <xdr:from>
      <xdr:col>5</xdr:col>
      <xdr:colOff>257176</xdr:colOff>
      <xdr:row>11</xdr:row>
      <xdr:rowOff>0</xdr:rowOff>
    </xdr:from>
    <xdr:to>
      <xdr:col>8</xdr:col>
      <xdr:colOff>897256</xdr:colOff>
      <xdr:row>22</xdr:row>
      <xdr:rowOff>172500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19050</xdr:rowOff>
    </xdr:from>
    <xdr:to>
      <xdr:col>2</xdr:col>
      <xdr:colOff>1018615</xdr:colOff>
      <xdr:row>1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9050"/>
          <a:ext cx="932890" cy="352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19050</xdr:rowOff>
    </xdr:from>
    <xdr:to>
      <xdr:col>3</xdr:col>
      <xdr:colOff>218515</xdr:colOff>
      <xdr:row>1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9050"/>
          <a:ext cx="932890" cy="3524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0</xdr:row>
      <xdr:rowOff>19050</xdr:rowOff>
    </xdr:from>
    <xdr:to>
      <xdr:col>3</xdr:col>
      <xdr:colOff>218515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9050"/>
          <a:ext cx="932890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.gov/cgi-bin/viewer?action=view&amp;cik=0001288776&amp;accession_number=0001288776-13-000068&amp;xbrl_type=v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W71"/>
  <sheetViews>
    <sheetView tabSelected="1" topLeftCell="A4" zoomScaleNormal="100" workbookViewId="0">
      <selection activeCell="E55" sqref="E55"/>
    </sheetView>
  </sheetViews>
  <sheetFormatPr defaultColWidth="9" defaultRowHeight="15" outlineLevelRow="1" x14ac:dyDescent="0.25"/>
  <cols>
    <col min="1" max="1" width="11.42578125" style="128" customWidth="1"/>
    <col min="2" max="2" width="2" style="128" customWidth="1"/>
    <col min="3" max="3" width="26" style="128" customWidth="1"/>
    <col min="4" max="4" width="9" style="128" customWidth="1"/>
    <col min="5" max="9" width="13.7109375" style="128" customWidth="1"/>
    <col min="10" max="10" width="2" style="128" customWidth="1"/>
    <col min="11" max="16384" width="9" style="128"/>
  </cols>
  <sheetData>
    <row r="1" spans="2:23" s="126" customFormat="1" ht="15" customHeight="1" x14ac:dyDescent="0.25">
      <c r="B1" s="36"/>
      <c r="C1" s="150" t="s">
        <v>5</v>
      </c>
      <c r="D1" s="150"/>
      <c r="E1" s="150"/>
      <c r="F1" s="150"/>
      <c r="G1" s="150"/>
      <c r="H1" s="150"/>
      <c r="I1" s="150"/>
      <c r="J1" s="151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2:23" s="126" customFormat="1" ht="15.75" customHeight="1" x14ac:dyDescent="0.25">
      <c r="B2" s="37"/>
      <c r="C2" s="152"/>
      <c r="D2" s="152"/>
      <c r="E2" s="152"/>
      <c r="F2" s="152"/>
      <c r="G2" s="152"/>
      <c r="H2" s="152"/>
      <c r="I2" s="152"/>
      <c r="J2" s="153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2:23" s="126" customFormat="1" ht="27" customHeight="1" x14ac:dyDescent="0.25">
      <c r="B3" s="2"/>
      <c r="C3" s="154" t="s">
        <v>68</v>
      </c>
      <c r="D3" s="154"/>
      <c r="E3" s="154"/>
      <c r="F3" s="154"/>
      <c r="G3" s="154"/>
      <c r="H3" s="154"/>
      <c r="I3" s="154"/>
      <c r="J3" s="155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2:23" ht="15" customHeight="1" x14ac:dyDescent="0.25">
      <c r="B4" s="66"/>
      <c r="C4" s="58"/>
      <c r="D4" s="59"/>
      <c r="E4" s="60"/>
      <c r="F4" s="55"/>
      <c r="G4" s="55"/>
      <c r="H4" s="129" t="s">
        <v>48</v>
      </c>
      <c r="I4" s="103">
        <v>1000000</v>
      </c>
      <c r="J4" s="70"/>
    </row>
    <row r="5" spans="2:23" ht="15" customHeight="1" x14ac:dyDescent="0.25">
      <c r="B5" s="116"/>
      <c r="C5" s="144" t="s">
        <v>60</v>
      </c>
      <c r="D5" s="55"/>
      <c r="E5" s="55"/>
      <c r="F5" s="55"/>
      <c r="G5" s="55"/>
      <c r="H5" s="55"/>
      <c r="I5" s="56"/>
      <c r="J5" s="115"/>
    </row>
    <row r="6" spans="2:23" ht="15" customHeight="1" x14ac:dyDescent="0.25">
      <c r="B6" s="66"/>
      <c r="C6" s="117" t="s">
        <v>58</v>
      </c>
      <c r="D6" s="118" t="s">
        <v>57</v>
      </c>
      <c r="E6" s="122"/>
      <c r="F6" s="124" t="s">
        <v>54</v>
      </c>
      <c r="G6" s="123" t="s">
        <v>53</v>
      </c>
      <c r="H6" s="122"/>
      <c r="I6" s="125" t="s">
        <v>50</v>
      </c>
      <c r="J6" s="70"/>
    </row>
    <row r="7" spans="2:23" ht="15" customHeight="1" x14ac:dyDescent="0.25">
      <c r="B7" s="66"/>
      <c r="C7" s="133">
        <f>_xll.XBRLYears(C5,TRUE,"FY")</f>
        <v>2022</v>
      </c>
      <c r="D7" s="134" t="str">
        <f>_xll.XBRLFact(C5,"[End of Period]",C7,"FY")</f>
        <v>2022-06-30</v>
      </c>
      <c r="E7" s="134"/>
      <c r="F7" s="135" t="str">
        <f>_xll.XBRLPeriod(C5)</f>
        <v>2023-Q2</v>
      </c>
      <c r="G7" s="136" t="str">
        <f>_xll.XBRLFact(C5,"[End of Period]",F7)</f>
        <v>2022-12-31</v>
      </c>
      <c r="H7" s="134"/>
      <c r="I7" s="137" t="str">
        <f>_xll.XBRLFact(C5,"[Filing Date]",F7)</f>
        <v>2023-01-24</v>
      </c>
      <c r="J7" s="70"/>
    </row>
    <row r="8" spans="2:23" ht="15" customHeight="1" x14ac:dyDescent="0.25">
      <c r="B8" s="66"/>
      <c r="C8" s="57"/>
      <c r="D8" s="55"/>
      <c r="E8" s="55"/>
      <c r="F8" s="55"/>
      <c r="G8" s="55"/>
      <c r="H8" s="55"/>
      <c r="I8" s="55"/>
      <c r="J8" s="70"/>
    </row>
    <row r="9" spans="2:23" ht="15" customHeight="1" x14ac:dyDescent="0.25">
      <c r="B9" s="66"/>
      <c r="C9" s="120" t="s">
        <v>56</v>
      </c>
      <c r="D9" s="121" t="s">
        <v>55</v>
      </c>
      <c r="E9" s="121" t="s">
        <v>44</v>
      </c>
      <c r="F9" s="122"/>
      <c r="G9" s="122"/>
      <c r="H9" s="121" t="s">
        <v>52</v>
      </c>
      <c r="I9" s="119" t="s">
        <v>51</v>
      </c>
      <c r="J9" s="70"/>
    </row>
    <row r="10" spans="2:23" ht="15" customHeight="1" x14ac:dyDescent="0.25">
      <c r="B10" s="66"/>
      <c r="C10" s="138">
        <f ca="1">WORKDAY(TODAY(),-1)</f>
        <v>44974</v>
      </c>
      <c r="D10" s="139">
        <f>_xll.SharePrice($C$5,$C$10,"ac")</f>
        <v>258.05999755859375</v>
      </c>
      <c r="E10" s="140">
        <f>_xll.SharePrice($C$5,$C$10,"av")</f>
        <v>30014458</v>
      </c>
      <c r="F10" s="141"/>
      <c r="G10" s="141"/>
      <c r="H10" s="142">
        <f>_xll.XBRLFact(C5,"[Number of Shares]")</f>
        <v>7443803532.999999</v>
      </c>
      <c r="I10" s="143">
        <f>D10*H10/I4</f>
        <v>1920947.9215526313</v>
      </c>
      <c r="J10" s="70"/>
    </row>
    <row r="11" spans="2:23" ht="15" customHeight="1" x14ac:dyDescent="0.25">
      <c r="B11" s="66"/>
      <c r="C11" s="58"/>
      <c r="D11" s="59"/>
      <c r="E11" s="60"/>
      <c r="F11" s="55"/>
      <c r="G11" s="55"/>
      <c r="H11" s="55"/>
      <c r="I11" s="55"/>
      <c r="J11" s="70"/>
    </row>
    <row r="12" spans="2:23" ht="15" customHeight="1" x14ac:dyDescent="0.25">
      <c r="B12" s="66"/>
      <c r="C12" s="55"/>
      <c r="D12" s="55"/>
      <c r="E12" s="61"/>
      <c r="F12" s="61"/>
      <c r="G12" s="62"/>
      <c r="H12" s="55"/>
      <c r="I12" s="63"/>
      <c r="J12" s="70"/>
    </row>
    <row r="13" spans="2:23" ht="15" customHeight="1" x14ac:dyDescent="0.25">
      <c r="B13" s="66"/>
      <c r="C13" s="55"/>
      <c r="D13" s="55"/>
      <c r="E13" s="61"/>
      <c r="F13" s="61"/>
      <c r="G13" s="62"/>
      <c r="H13" s="55"/>
      <c r="I13" s="63"/>
      <c r="J13" s="70"/>
    </row>
    <row r="14" spans="2:23" ht="15" customHeight="1" x14ac:dyDescent="0.25">
      <c r="B14" s="66"/>
      <c r="C14" s="55"/>
      <c r="D14" s="55"/>
      <c r="E14" s="61"/>
      <c r="F14" s="61"/>
      <c r="G14" s="62"/>
      <c r="H14" s="55"/>
      <c r="I14" s="63"/>
      <c r="J14" s="70"/>
    </row>
    <row r="15" spans="2:23" ht="15" customHeight="1" x14ac:dyDescent="0.25">
      <c r="B15" s="66"/>
      <c r="C15" s="55"/>
      <c r="D15" s="55"/>
      <c r="E15" s="61"/>
      <c r="F15" s="61"/>
      <c r="G15" s="62"/>
      <c r="H15" s="55"/>
      <c r="I15" s="63"/>
      <c r="J15" s="71"/>
      <c r="L15" s="145"/>
    </row>
    <row r="16" spans="2:23" ht="15" customHeight="1" x14ac:dyDescent="0.25">
      <c r="B16" s="66"/>
      <c r="C16" s="55"/>
      <c r="D16" s="55"/>
      <c r="E16" s="61"/>
      <c r="F16" s="61"/>
      <c r="G16" s="62"/>
      <c r="H16" s="55"/>
      <c r="I16" s="63"/>
      <c r="J16" s="71"/>
    </row>
    <row r="17" spans="2:10" ht="15" customHeight="1" x14ac:dyDescent="0.25">
      <c r="B17" s="66"/>
      <c r="C17" s="55"/>
      <c r="D17" s="55"/>
      <c r="E17" s="61"/>
      <c r="F17" s="61"/>
      <c r="G17" s="62"/>
      <c r="H17" s="55"/>
      <c r="I17" s="63"/>
      <c r="J17" s="71"/>
    </row>
    <row r="18" spans="2:10" ht="15" customHeight="1" x14ac:dyDescent="0.25">
      <c r="B18" s="66"/>
      <c r="C18" s="55"/>
      <c r="D18" s="55"/>
      <c r="E18" s="61"/>
      <c r="F18" s="61"/>
      <c r="G18" s="62"/>
      <c r="H18" s="55"/>
      <c r="I18" s="63"/>
      <c r="J18" s="71"/>
    </row>
    <row r="19" spans="2:10" ht="15" customHeight="1" x14ac:dyDescent="0.25">
      <c r="B19" s="66"/>
      <c r="C19" s="55"/>
      <c r="D19" s="55"/>
      <c r="E19" s="55"/>
      <c r="F19" s="61"/>
      <c r="G19" s="62"/>
      <c r="H19" s="55"/>
      <c r="I19" s="63"/>
      <c r="J19" s="71"/>
    </row>
    <row r="20" spans="2:10" ht="15" customHeight="1" x14ac:dyDescent="0.25">
      <c r="B20" s="66"/>
      <c r="C20" s="55"/>
      <c r="D20" s="55"/>
      <c r="E20" s="61"/>
      <c r="F20" s="61"/>
      <c r="G20" s="62"/>
      <c r="H20" s="55"/>
      <c r="I20" s="63"/>
      <c r="J20" s="71"/>
    </row>
    <row r="21" spans="2:10" ht="15" customHeight="1" x14ac:dyDescent="0.25">
      <c r="B21" s="66"/>
      <c r="C21" s="55"/>
      <c r="D21" s="55"/>
      <c r="E21" s="61"/>
      <c r="F21" s="61"/>
      <c r="G21" s="62"/>
      <c r="H21" s="55"/>
      <c r="I21" s="63"/>
      <c r="J21" s="71"/>
    </row>
    <row r="22" spans="2:10" ht="15" customHeight="1" x14ac:dyDescent="0.25">
      <c r="B22" s="66"/>
      <c r="C22" s="55"/>
      <c r="D22" s="55"/>
      <c r="E22" s="61"/>
      <c r="F22" s="61"/>
      <c r="G22" s="62"/>
      <c r="H22" s="55"/>
      <c r="I22" s="63"/>
      <c r="J22" s="71"/>
    </row>
    <row r="23" spans="2:10" ht="15" customHeight="1" x14ac:dyDescent="0.25">
      <c r="B23" s="66"/>
      <c r="C23" s="55"/>
      <c r="D23" s="61"/>
      <c r="E23" s="61"/>
      <c r="F23" s="56"/>
      <c r="G23" s="55"/>
      <c r="H23" s="63"/>
      <c r="I23" s="64"/>
      <c r="J23" s="72"/>
    </row>
    <row r="24" spans="2:10" ht="15" customHeight="1" x14ac:dyDescent="0.25">
      <c r="B24" s="66"/>
      <c r="C24" s="55"/>
      <c r="D24" s="55"/>
      <c r="E24" s="55"/>
      <c r="F24" s="55"/>
      <c r="G24" s="55"/>
      <c r="H24" s="55"/>
      <c r="I24" s="55"/>
      <c r="J24" s="73"/>
    </row>
    <row r="25" spans="2:10" ht="15" customHeight="1" x14ac:dyDescent="0.25">
      <c r="B25" s="66"/>
      <c r="C25" s="146" t="s">
        <v>49</v>
      </c>
      <c r="D25" s="146"/>
      <c r="E25" s="146"/>
      <c r="F25" s="146"/>
      <c r="G25" s="146"/>
      <c r="H25" s="146"/>
      <c r="I25" s="146"/>
      <c r="J25" s="73"/>
    </row>
    <row r="26" spans="2:10" ht="15" customHeight="1" x14ac:dyDescent="0.3">
      <c r="B26" s="66"/>
      <c r="C26" s="65"/>
      <c r="D26" s="76"/>
      <c r="E26" s="79">
        <f>F26-1</f>
        <v>2019</v>
      </c>
      <c r="F26" s="80">
        <f>G26-1</f>
        <v>2020</v>
      </c>
      <c r="G26" s="80">
        <f>H26-1</f>
        <v>2021</v>
      </c>
      <c r="H26" s="80">
        <f>C7</f>
        <v>2022</v>
      </c>
      <c r="I26" s="81" t="s">
        <v>36</v>
      </c>
      <c r="J26" s="73"/>
    </row>
    <row r="27" spans="2:10" ht="15" customHeight="1" x14ac:dyDescent="0.25">
      <c r="B27" s="66"/>
      <c r="C27" s="77" t="s">
        <v>0</v>
      </c>
      <c r="D27" s="82"/>
      <c r="E27" s="104">
        <f>_xll.FinValue($C$5,$C27,E$26,"Y","",$I$4)</f>
        <v>125843</v>
      </c>
      <c r="F27" s="104">
        <f>_xll.FinValue($C$5,$C27,F$26,"Y","",$I$4)</f>
        <v>143015</v>
      </c>
      <c r="G27" s="104">
        <f>_xll.FinValue($C$5,$C27,G$26,"Y","",$I$4)</f>
        <v>168088</v>
      </c>
      <c r="H27" s="104">
        <f>_xll.FinValue($C$5,$C27,H$26,"Y","",$I$4)</f>
        <v>198270</v>
      </c>
      <c r="I27" s="105">
        <f>_xll.FinValue($C$5,$C27,I$26,"Y","",$I$4)</f>
        <v>204094</v>
      </c>
      <c r="J27" s="73"/>
    </row>
    <row r="28" spans="2:10" ht="15" customHeight="1" x14ac:dyDescent="0.25">
      <c r="B28" s="66"/>
      <c r="C28" s="77" t="s">
        <v>18</v>
      </c>
      <c r="D28" s="82"/>
      <c r="E28" s="104">
        <f>_xll.FinValue($C$5,$C28,E$26,"Y","",$I$4)</f>
        <v>39974</v>
      </c>
      <c r="F28" s="104">
        <f>_xll.FinValue($C$5,$C28,F$26,"Y","",$I$4)</f>
        <v>43978</v>
      </c>
      <c r="G28" s="104">
        <f>_xll.FinValue($C$5,$C28,G$26,"Y","",$I$4)</f>
        <v>45940</v>
      </c>
      <c r="H28" s="104">
        <f>_xll.FinValue($C$5,$C28,H$26,"Y","",$I$4)</f>
        <v>52237</v>
      </c>
      <c r="I28" s="105">
        <f>_xll.FinValue($C$5,$C28,I$26,"Y","",$I$4)</f>
        <v>56295</v>
      </c>
      <c r="J28" s="73"/>
    </row>
    <row r="29" spans="2:10" ht="15" customHeight="1" x14ac:dyDescent="0.25">
      <c r="B29" s="66"/>
      <c r="C29" s="77" t="s">
        <v>61</v>
      </c>
      <c r="D29" s="82"/>
      <c r="E29" s="104">
        <f>_xll.FinValue($C$5,$C29,E$26,"Y","",$I$4)</f>
        <v>39240</v>
      </c>
      <c r="F29" s="104">
        <f>_xll.FinValue($C$5,$C29,F$26,"Y","",$I$4)</f>
        <v>44281</v>
      </c>
      <c r="G29" s="104">
        <f>_xll.FinValue($C$5,$C29,G$26,"Y","",$I$4)</f>
        <v>61271</v>
      </c>
      <c r="H29" s="104">
        <f>_xll.FinValue($C$5,$C29,H$26,"Y","",$I$4)</f>
        <v>72738</v>
      </c>
      <c r="I29" s="105">
        <f>_xll.FinValue($C$5,$C29,I$26,"Y","",$I$4)</f>
        <v>67449</v>
      </c>
      <c r="J29" s="73"/>
    </row>
    <row r="30" spans="2:10" ht="15" customHeight="1" x14ac:dyDescent="0.25">
      <c r="B30" s="66"/>
      <c r="C30" s="77" t="s">
        <v>46</v>
      </c>
      <c r="D30" s="82"/>
      <c r="E30" s="104">
        <f>_xll.FinValue($C$5,$C30,E$26,"Y","",$I$4)</f>
        <v>11356</v>
      </c>
      <c r="F30" s="104">
        <f>_xll.FinValue($C$5,$C30,F$26,"Y","",$I$4)</f>
        <v>13576</v>
      </c>
      <c r="G30" s="104">
        <f>_xll.FinValue($C$5,$C30,G$26,"Y","",$I$4)</f>
        <v>14224</v>
      </c>
      <c r="H30" s="104">
        <f>_xll.FinValue($C$5,$C30,H$26,"Y","",$I$4)</f>
        <v>13931</v>
      </c>
      <c r="I30" s="105">
        <f>_xll.FinValue($C$5,$C30,I$26,"Y","",$I$4)</f>
        <v>15646</v>
      </c>
      <c r="J30" s="73"/>
    </row>
    <row r="31" spans="2:10" ht="15" customHeight="1" x14ac:dyDescent="0.25">
      <c r="B31" s="66"/>
      <c r="C31" s="77" t="s">
        <v>47</v>
      </c>
      <c r="D31" s="82"/>
      <c r="E31" s="104">
        <f>_xll.FinValue($C$5,$C31,E$26,"Y","",$I$4)</f>
        <v>184226</v>
      </c>
      <c r="F31" s="104">
        <f>_xll.FinValue($C$5,$C31,F$26,"Y","",$I$4)</f>
        <v>183007</v>
      </c>
      <c r="G31" s="104">
        <f>_xll.FinValue($C$5,$C31,G$26,"Y","",$I$4)</f>
        <v>191791</v>
      </c>
      <c r="H31" s="104">
        <f>_xll.FinValue($C$5,$C31,H$26,"Y","",$I$4)</f>
        <v>198298</v>
      </c>
      <c r="I31" s="105">
        <f>_xll.FinValue($C$5,$C31,I$26,"Y","",$I$4)</f>
        <v>181416</v>
      </c>
      <c r="J31" s="73"/>
    </row>
    <row r="32" spans="2:10" ht="15" customHeight="1" x14ac:dyDescent="0.25">
      <c r="B32" s="66"/>
      <c r="C32" s="77" t="s">
        <v>20</v>
      </c>
      <c r="D32" s="82"/>
      <c r="E32" s="104">
        <f>_xll.FinValue($C$5,$C32,E$26,"Y")</f>
        <v>135.68</v>
      </c>
      <c r="F32" s="104">
        <f>_xll.FinValue($C$5,$C32,F$26,"Y")</f>
        <v>204.7</v>
      </c>
      <c r="G32" s="104">
        <f>_xll.FinValue($C$5,$C32,G$26,"Y")</f>
        <v>271.60000000000002</v>
      </c>
      <c r="H32" s="104">
        <f>_xll.FinValue($C$5,$C32,H$26,"Y")</f>
        <v>259.58</v>
      </c>
      <c r="I32" s="105">
        <f>_xll.FinValue($C$5,$C32,I$26,"Y")</f>
        <v>239.83</v>
      </c>
      <c r="J32" s="73"/>
    </row>
    <row r="33" spans="2:10" ht="15" customHeight="1" x14ac:dyDescent="0.25">
      <c r="B33" s="66"/>
      <c r="C33" s="78" t="s">
        <v>13</v>
      </c>
      <c r="D33" s="83"/>
      <c r="E33" s="106">
        <f>_xll.FinValue($C$5,$C33,E$26)</f>
        <v>5.0599999999999996</v>
      </c>
      <c r="F33" s="106">
        <f>_xll.FinValue($C$5,$C33,F$26)</f>
        <v>5.76</v>
      </c>
      <c r="G33" s="106">
        <f>_xll.FinValue($C$5,$C33,G$26)</f>
        <v>8.0500000000000007</v>
      </c>
      <c r="H33" s="106">
        <f>_xll.FinValue($C$5,$C33,H$26)</f>
        <v>9.65</v>
      </c>
      <c r="I33" s="107">
        <f>_xll.FinValue($C$5,$C33,I$26)</f>
        <v>9</v>
      </c>
      <c r="J33" s="73"/>
    </row>
    <row r="34" spans="2:10" ht="15" customHeight="1" x14ac:dyDescent="0.25">
      <c r="B34" s="66"/>
      <c r="C34" s="55"/>
      <c r="D34" s="55"/>
      <c r="E34" s="55"/>
      <c r="F34" s="55"/>
      <c r="G34" s="55"/>
      <c r="H34" s="55"/>
      <c r="I34" s="55"/>
      <c r="J34" s="73"/>
    </row>
    <row r="35" spans="2:10" ht="15" customHeight="1" x14ac:dyDescent="0.25">
      <c r="B35" s="66"/>
      <c r="C35" s="146" t="s">
        <v>37</v>
      </c>
      <c r="D35" s="146"/>
      <c r="E35" s="146"/>
      <c r="F35" s="146"/>
      <c r="G35" s="146"/>
      <c r="H35" s="146"/>
      <c r="I35" s="146"/>
      <c r="J35" s="73"/>
    </row>
    <row r="36" spans="2:10" ht="15" customHeight="1" outlineLevel="1" x14ac:dyDescent="0.3">
      <c r="B36" s="66"/>
      <c r="C36" s="148"/>
      <c r="D36" s="149"/>
      <c r="E36" s="87" t="s">
        <v>38</v>
      </c>
      <c r="F36" s="87" t="s">
        <v>39</v>
      </c>
      <c r="G36" s="87" t="s">
        <v>40</v>
      </c>
      <c r="H36" s="87" t="s">
        <v>41</v>
      </c>
      <c r="I36" s="88" t="s">
        <v>42</v>
      </c>
      <c r="J36" s="73"/>
    </row>
    <row r="37" spans="2:10" ht="15" customHeight="1" outlineLevel="1" x14ac:dyDescent="0.25">
      <c r="B37" s="66"/>
      <c r="C37" s="77" t="s">
        <v>12</v>
      </c>
      <c r="D37" s="82">
        <f>D38-1</f>
        <v>2019</v>
      </c>
      <c r="E37" s="104">
        <f>_xll.FinValue($C$5,$C$37,$D37,E$36,"",$I$4)</f>
        <v>9955</v>
      </c>
      <c r="F37" s="104">
        <f>_xll.FinValue($C$5,$C$37,$D37,F$36,"",$I$4)</f>
        <v>10258</v>
      </c>
      <c r="G37" s="104">
        <f>_xll.FinValue($C$5,$C$37,$D37,G$36,"",$I$4)</f>
        <v>10341</v>
      </c>
      <c r="H37" s="104">
        <f>_xll.FinValue($C$5,$C$37,$D37,H$36,"",$I$4)</f>
        <v>12405</v>
      </c>
      <c r="I37" s="105">
        <f>_xll.FinValue($C$5,$C$37,$D37,I$36,"",$I$4)</f>
        <v>42959</v>
      </c>
      <c r="J37" s="73"/>
    </row>
    <row r="38" spans="2:10" ht="15" customHeight="1" outlineLevel="1" x14ac:dyDescent="0.25">
      <c r="B38" s="66"/>
      <c r="C38" s="84"/>
      <c r="D38" s="82">
        <f>D39-1</f>
        <v>2020</v>
      </c>
      <c r="E38" s="104">
        <f>_xll.FinValue($C$5,$C$37,$D38,E$36,"",$I$4)</f>
        <v>12686</v>
      </c>
      <c r="F38" s="104">
        <f>_xll.FinValue($C$5,$C$37,$D38,F$36,"",$I$4)</f>
        <v>13891</v>
      </c>
      <c r="G38" s="104">
        <f>_xll.FinValue($C$5,$C$37,$D38,G$36,"",$I$4)</f>
        <v>12975</v>
      </c>
      <c r="H38" s="104">
        <f>_xll.FinValue($C$5,$C$37,$D38,H$36,"",$I$4)</f>
        <v>13407</v>
      </c>
      <c r="I38" s="105">
        <f>_xll.FinValue($C$5,$C$37,$D38,I$36,"",$I$4)</f>
        <v>52959</v>
      </c>
      <c r="J38" s="73"/>
    </row>
    <row r="39" spans="2:10" ht="15" customHeight="1" outlineLevel="1" x14ac:dyDescent="0.25">
      <c r="B39" s="66"/>
      <c r="C39" s="84"/>
      <c r="D39" s="82">
        <f>D40-1</f>
        <v>2021</v>
      </c>
      <c r="E39" s="104">
        <f>_xll.FinValue($C$5,$C$37,$D39,E$36,"",$I$4)</f>
        <v>15876</v>
      </c>
      <c r="F39" s="104">
        <f>_xll.FinValue($C$5,$C$37,$D39,F$36,"",$I$4)</f>
        <v>17897</v>
      </c>
      <c r="G39" s="104">
        <f>_xll.FinValue($C$5,$C$37,$D39,G$36,"",$I$4)</f>
        <v>17048</v>
      </c>
      <c r="H39" s="104">
        <f>_xll.FinValue($C$5,$C$37,$D39,H$36,"",$I$4)</f>
        <v>19095</v>
      </c>
      <c r="I39" s="105">
        <f>_xll.FinValue($C$5,$C$37,$D39,I$36,"",$I$4)</f>
        <v>69916</v>
      </c>
      <c r="J39" s="73"/>
    </row>
    <row r="40" spans="2:10" ht="15" customHeight="1" outlineLevel="1" x14ac:dyDescent="0.25">
      <c r="B40" s="66"/>
      <c r="C40" s="84"/>
      <c r="D40" s="82">
        <f>C7</f>
        <v>2022</v>
      </c>
      <c r="E40" s="104">
        <f>_xll.FinValue($C$5,$C$37,$D40,E$36,"",$I$4)</f>
        <v>20238</v>
      </c>
      <c r="F40" s="104">
        <f>_xll.FinValue($C$5,$C$37,$D40,F$36,"",$I$4)</f>
        <v>22247</v>
      </c>
      <c r="G40" s="104">
        <f>_xll.FinValue($C$5,$C$37,$D40,G$36,"",$I$4)</f>
        <v>20364</v>
      </c>
      <c r="H40" s="104">
        <f>_xll.FinValue($C$5,$C$37,$D40,H$36,"",$I$4)</f>
        <v>20534</v>
      </c>
      <c r="I40" s="105">
        <f>_xll.FinValue($C$5,$C$37,$D40,I$36,"",$I$4)</f>
        <v>83383</v>
      </c>
      <c r="J40" s="73"/>
    </row>
    <row r="41" spans="2:10" ht="15" customHeight="1" outlineLevel="1" x14ac:dyDescent="0.25">
      <c r="B41" s="66"/>
      <c r="C41" s="84"/>
      <c r="D41" s="82">
        <f>D40+1</f>
        <v>2023</v>
      </c>
      <c r="E41" s="106">
        <f>_xll.FinValue($C$5,$C$37,$D41,E$36,"",$I$4)</f>
        <v>21518</v>
      </c>
      <c r="F41" s="106">
        <f>_xll.FinValue($C$5,$C$37,$D41,F$36,"",$I$4)</f>
        <v>20399</v>
      </c>
      <c r="G41" s="106">
        <f>_xll.FinValue($C$5,$C$37,$D41,G$36,"",$I$4)</f>
        <v>0</v>
      </c>
      <c r="H41" s="106">
        <f>_xll.FinValue($C$5,$C$37,$D41,H$36,"",$I$4)</f>
        <v>0</v>
      </c>
      <c r="I41" s="107">
        <f>_xll.FinValue($C$5,$C$37,$D41,I$36,"",$I$4)</f>
        <v>0</v>
      </c>
      <c r="J41" s="73"/>
    </row>
    <row r="42" spans="2:10" ht="15" customHeight="1" outlineLevel="1" x14ac:dyDescent="0.25">
      <c r="B42" s="66"/>
      <c r="C42" s="77" t="s">
        <v>46</v>
      </c>
      <c r="D42" s="82">
        <f>D37</f>
        <v>2019</v>
      </c>
      <c r="E42" s="108">
        <f>_xll.FinValue($C$5,$C$42,$D42,E$36,"",$I$4)</f>
        <v>15137</v>
      </c>
      <c r="F42" s="108">
        <f>_xll.FinValue($C$5,$C$42,$D42,F$36,"",$I$4)</f>
        <v>6638</v>
      </c>
      <c r="G42" s="108">
        <f>_xll.FinValue($C$5,$C$42,$D42,G$36,"",$I$4)</f>
        <v>11212</v>
      </c>
      <c r="H42" s="108">
        <f>_xll.FinValue($C$5,$C$42,$D42,H$36,"",$I$4)</f>
        <v>11356</v>
      </c>
      <c r="I42" s="109">
        <f>_xll.FinValue($C$5,$C$42,$D42,I$36,"",$I$4)</f>
        <v>11356</v>
      </c>
      <c r="J42" s="73"/>
    </row>
    <row r="43" spans="2:10" ht="15" customHeight="1" outlineLevel="1" x14ac:dyDescent="0.25">
      <c r="B43" s="66"/>
      <c r="C43" s="84"/>
      <c r="D43" s="82">
        <f t="shared" ref="D43:D46" si="0">D38</f>
        <v>2020</v>
      </c>
      <c r="E43" s="104">
        <f>_xll.FinValue($C$5,$C$42,$D43,E$36,"",$I$4)</f>
        <v>13117</v>
      </c>
      <c r="F43" s="104">
        <f>_xll.FinValue($C$5,$C$42,$D43,F$36,"",$I$4)</f>
        <v>8864</v>
      </c>
      <c r="G43" s="104">
        <f>_xll.FinValue($C$5,$C$42,$D43,G$36,"",$I$4)</f>
        <v>11710</v>
      </c>
      <c r="H43" s="104">
        <f>_xll.FinValue($C$5,$C$42,$D43,H$36,"",$I$4)</f>
        <v>13576</v>
      </c>
      <c r="I43" s="105">
        <f>_xll.FinValue($C$5,$C$42,$D43,I$36,"",$I$4)</f>
        <v>13576</v>
      </c>
      <c r="J43" s="73"/>
    </row>
    <row r="44" spans="2:10" ht="15" customHeight="1" outlineLevel="1" x14ac:dyDescent="0.25">
      <c r="B44" s="66"/>
      <c r="C44" s="84"/>
      <c r="D44" s="82">
        <f t="shared" si="0"/>
        <v>2021</v>
      </c>
      <c r="E44" s="104">
        <f>_xll.FinValue($C$5,$C$42,$D44,E$36,"",$I$4)</f>
        <v>17205</v>
      </c>
      <c r="F44" s="104">
        <f>_xll.FinValue($C$5,$C$42,$D44,F$36,"",$I$4)</f>
        <v>14432</v>
      </c>
      <c r="G44" s="104">
        <f>_xll.FinValue($C$5,$C$42,$D44,G$36,"",$I$4)</f>
        <v>13702</v>
      </c>
      <c r="H44" s="104">
        <f>_xll.FinValue($C$5,$C$42,$D44,H$36,"",$I$4)</f>
        <v>14224</v>
      </c>
      <c r="I44" s="105">
        <f>_xll.FinValue($C$5,$C$42,$D44,I$36,"",$I$4)</f>
        <v>14224</v>
      </c>
      <c r="J44" s="73"/>
    </row>
    <row r="45" spans="2:10" ht="15" customHeight="1" outlineLevel="1" x14ac:dyDescent="0.25">
      <c r="B45" s="66"/>
      <c r="C45" s="84"/>
      <c r="D45" s="82">
        <f t="shared" si="0"/>
        <v>2022</v>
      </c>
      <c r="E45" s="104">
        <f>_xll.FinValue($C$5,$C$42,$D45,E$36,"",$I$4)</f>
        <v>19165</v>
      </c>
      <c r="F45" s="104">
        <f>_xll.FinValue($C$5,$C$42,$D45,F$36,"",$I$4)</f>
        <v>20604</v>
      </c>
      <c r="G45" s="104">
        <f>_xll.FinValue($C$5,$C$42,$D45,G$36,"",$I$4)</f>
        <v>12498</v>
      </c>
      <c r="H45" s="104">
        <f>_xll.FinValue($C$5,$C$42,$D45,H$36,"",$I$4)</f>
        <v>13931</v>
      </c>
      <c r="I45" s="105">
        <f>_xll.FinValue($C$5,$C$42,$D45,I$36,"",$I$4)</f>
        <v>13931</v>
      </c>
      <c r="J45" s="73"/>
    </row>
    <row r="46" spans="2:10" ht="15" customHeight="1" outlineLevel="1" x14ac:dyDescent="0.25">
      <c r="B46" s="66"/>
      <c r="C46" s="85"/>
      <c r="D46" s="86">
        <f t="shared" si="0"/>
        <v>2023</v>
      </c>
      <c r="E46" s="106">
        <f>_xll.FinValue($C$5,$C$42,$D46,E$36,"",$I$4)</f>
        <v>22884</v>
      </c>
      <c r="F46" s="106">
        <f>_xll.FinValue($C$5,$C$42,$D46,F$36,"",$I$4)</f>
        <v>15646</v>
      </c>
      <c r="G46" s="106">
        <f>_xll.FinValue($C$5,$C$42,$D46,G$36,"",$I$4)</f>
        <v>0</v>
      </c>
      <c r="H46" s="106">
        <f>_xll.FinValue($C$5,$C$42,$D46,H$36,"",$I$4)</f>
        <v>0</v>
      </c>
      <c r="I46" s="107">
        <f>_xll.FinValue($C$5,$C$42,$D46,I$36,"",$I$4)</f>
        <v>0</v>
      </c>
      <c r="J46" s="73"/>
    </row>
    <row r="47" spans="2:10" ht="15" customHeight="1" x14ac:dyDescent="0.25">
      <c r="B47" s="66"/>
      <c r="C47" s="55"/>
      <c r="D47" s="55"/>
      <c r="E47" s="74"/>
      <c r="F47" s="74"/>
      <c r="G47" s="74"/>
      <c r="H47" s="74"/>
      <c r="I47" s="74"/>
      <c r="J47" s="73"/>
    </row>
    <row r="48" spans="2:10" ht="15" customHeight="1" x14ac:dyDescent="0.3">
      <c r="B48" s="66"/>
      <c r="C48" s="55"/>
      <c r="D48" s="68"/>
      <c r="E48" s="147" t="s">
        <v>43</v>
      </c>
      <c r="F48" s="147"/>
      <c r="G48" s="147"/>
      <c r="H48" s="55"/>
      <c r="I48" s="55"/>
      <c r="J48" s="73"/>
    </row>
    <row r="49" spans="2:10" ht="15" customHeight="1" outlineLevel="1" x14ac:dyDescent="0.25">
      <c r="B49" s="66"/>
      <c r="C49" s="55"/>
      <c r="D49" s="55"/>
      <c r="E49" s="93" t="str">
        <f>C5</f>
        <v>MSFT</v>
      </c>
      <c r="F49" s="91" t="s">
        <v>44</v>
      </c>
      <c r="G49" s="92" t="s">
        <v>45</v>
      </c>
      <c r="H49" s="54"/>
      <c r="I49" s="55"/>
      <c r="J49" s="73"/>
    </row>
    <row r="50" spans="2:10" ht="15" customHeight="1" outlineLevel="1" x14ac:dyDescent="0.25">
      <c r="B50" s="66"/>
      <c r="C50" s="55"/>
      <c r="D50" s="55"/>
      <c r="E50" s="89">
        <f ca="1">DATE(YEAR(E51),MONTH(E51)+1,1)</f>
        <v>45017</v>
      </c>
      <c r="F50" s="110"/>
      <c r="G50" s="111"/>
      <c r="H50" s="55"/>
      <c r="I50" s="55"/>
      <c r="J50" s="73"/>
    </row>
    <row r="51" spans="2:10" ht="15" customHeight="1" outlineLevel="1" x14ac:dyDescent="0.25">
      <c r="B51" s="66"/>
      <c r="C51" s="55"/>
      <c r="D51" s="55"/>
      <c r="E51" s="89">
        <f ca="1">DATE(YEAR(E52),MONTH(E52)+1,1)</f>
        <v>44986</v>
      </c>
      <c r="F51" s="110"/>
      <c r="G51" s="111"/>
      <c r="H51" s="55"/>
      <c r="I51" s="55"/>
      <c r="J51" s="73"/>
    </row>
    <row r="52" spans="2:10" ht="15" customHeight="1" outlineLevel="1" x14ac:dyDescent="0.25">
      <c r="B52" s="66"/>
      <c r="C52" s="55"/>
      <c r="D52" s="55"/>
      <c r="E52" s="89">
        <f ca="1">WORKDAY(TODAY(),-1)</f>
        <v>44974</v>
      </c>
      <c r="F52" s="110">
        <f>_xll.SharePrice($E$49,$E52,"av")</f>
        <v>30014458</v>
      </c>
      <c r="G52" s="112">
        <f>_xll.SharePrice($E$49,$E52,"ac")</f>
        <v>258.05999755859375</v>
      </c>
      <c r="H52" s="55"/>
      <c r="I52" s="55"/>
      <c r="J52" s="73"/>
    </row>
    <row r="53" spans="2:10" ht="15" customHeight="1" outlineLevel="1" x14ac:dyDescent="0.25">
      <c r="B53" s="66"/>
      <c r="C53" s="55"/>
      <c r="D53" s="55"/>
      <c r="E53" s="89">
        <f ca="1">WORKDAY(E52,-22)</f>
        <v>44944</v>
      </c>
      <c r="F53" s="110">
        <f>_xll.SharePrice($E$49,$E53,"av")</f>
        <v>30028814</v>
      </c>
      <c r="G53" s="112">
        <f>_xll.SharePrice($E$49,$E53,"ac")</f>
        <v>235.18931579589844</v>
      </c>
      <c r="H53" s="55"/>
      <c r="I53" s="55"/>
      <c r="J53" s="73"/>
    </row>
    <row r="54" spans="2:10" ht="15" customHeight="1" outlineLevel="1" x14ac:dyDescent="0.25">
      <c r="B54" s="66"/>
      <c r="C54" s="55"/>
      <c r="D54" s="55"/>
      <c r="E54" s="89">
        <f t="shared" ref="E54:E64" ca="1" si="1">WORKDAY(E53,-22)</f>
        <v>44914</v>
      </c>
      <c r="F54" s="110">
        <f>_xll.SharePrice($E$49,$E54,"av")</f>
        <v>29697844</v>
      </c>
      <c r="G54" s="112">
        <f>_xll.SharePrice($E$49,$E54,"ac")</f>
        <v>239.81710815429688</v>
      </c>
      <c r="H54" s="55"/>
      <c r="I54" s="55"/>
      <c r="J54" s="73"/>
    </row>
    <row r="55" spans="2:10" ht="15" customHeight="1" outlineLevel="1" x14ac:dyDescent="0.25">
      <c r="B55" s="66"/>
      <c r="C55" s="55"/>
      <c r="D55" s="55"/>
      <c r="E55" s="89">
        <f t="shared" ca="1" si="1"/>
        <v>44882</v>
      </c>
      <c r="F55" s="110">
        <f>_xll.SharePrice($E$49,$E55,"av")</f>
        <v>0</v>
      </c>
      <c r="G55" s="112">
        <f>_xll.SharePrice($E$49,$E55,"ac")</f>
        <v>241.09373474121094</v>
      </c>
      <c r="H55" s="55"/>
      <c r="I55" s="55"/>
      <c r="J55" s="73"/>
    </row>
    <row r="56" spans="2:10" ht="15" customHeight="1" outlineLevel="1" x14ac:dyDescent="0.25">
      <c r="B56" s="66"/>
      <c r="C56" s="55"/>
      <c r="D56" s="55"/>
      <c r="E56" s="89">
        <f t="shared" ca="1" si="1"/>
        <v>44852</v>
      </c>
      <c r="F56" s="110">
        <f>_xll.SharePrice($E$49,$E56,"av")</f>
        <v>26330076</v>
      </c>
      <c r="G56" s="112">
        <f>_xll.SharePrice($E$49,$E56,"ac")</f>
        <v>237.18272399902344</v>
      </c>
      <c r="H56" s="55"/>
      <c r="I56" s="55"/>
      <c r="J56" s="73"/>
    </row>
    <row r="57" spans="2:10" ht="15" customHeight="1" outlineLevel="1" x14ac:dyDescent="0.25">
      <c r="B57" s="66"/>
      <c r="C57" s="55"/>
      <c r="D57" s="55"/>
      <c r="E57" s="89">
        <f t="shared" ca="1" si="1"/>
        <v>44820</v>
      </c>
      <c r="F57" s="110">
        <f>_xll.SharePrice($E$49,$E57,"av")</f>
        <v>39791925</v>
      </c>
      <c r="G57" s="112">
        <f>_xll.SharePrice($E$49,$E57,"ac")</f>
        <v>243.38824462890625</v>
      </c>
      <c r="H57" s="55"/>
      <c r="I57" s="55"/>
      <c r="J57" s="73"/>
    </row>
    <row r="58" spans="2:10" ht="15" customHeight="1" outlineLevel="1" x14ac:dyDescent="0.25">
      <c r="B58" s="66"/>
      <c r="C58" s="55"/>
      <c r="D58" s="55"/>
      <c r="E58" s="89">
        <f t="shared" ca="1" si="1"/>
        <v>44790</v>
      </c>
      <c r="F58" s="110">
        <f>_xll.SharePrice($E$49,$E58,"av")</f>
        <v>18278393</v>
      </c>
      <c r="G58" s="112">
        <f>_xll.SharePrice($E$49,$E58,"ac")</f>
        <v>289.71099853515625</v>
      </c>
      <c r="H58" s="55"/>
      <c r="I58" s="55"/>
      <c r="J58" s="73"/>
    </row>
    <row r="59" spans="2:10" ht="15" customHeight="1" outlineLevel="1" x14ac:dyDescent="0.25">
      <c r="B59" s="66"/>
      <c r="C59" s="55"/>
      <c r="D59" s="55"/>
      <c r="E59" s="89">
        <f t="shared" ca="1" si="1"/>
        <v>44760</v>
      </c>
      <c r="F59" s="110">
        <f>_xll.SharePrice($E$49,$E59,"av")</f>
        <v>20975252</v>
      </c>
      <c r="G59" s="112">
        <f>_xll.SharePrice($E$49,$E59,"ac")</f>
        <v>252.28732299804688</v>
      </c>
      <c r="H59" s="55"/>
      <c r="I59" s="55"/>
      <c r="J59" s="73"/>
    </row>
    <row r="60" spans="2:10" ht="15" customHeight="1" outlineLevel="1" x14ac:dyDescent="0.25">
      <c r="B60" s="66"/>
      <c r="C60" s="55"/>
      <c r="D60" s="55"/>
      <c r="E60" s="89">
        <f t="shared" ca="1" si="1"/>
        <v>44728</v>
      </c>
      <c r="F60" s="110">
        <f>_xll.SharePrice($E$49,$E60,"av")</f>
        <v>33169170</v>
      </c>
      <c r="G60" s="112">
        <f>_xll.SharePrice($E$49,$E60,"ac")</f>
        <v>243.0789794921875</v>
      </c>
      <c r="H60" s="55"/>
      <c r="I60" s="55"/>
      <c r="J60" s="73"/>
    </row>
    <row r="61" spans="2:10" ht="15" customHeight="1" outlineLevel="1" x14ac:dyDescent="0.25">
      <c r="B61" s="66"/>
      <c r="C61" s="55"/>
      <c r="D61" s="55"/>
      <c r="E61" s="89">
        <f t="shared" ca="1" si="1"/>
        <v>44698</v>
      </c>
      <c r="F61" s="110">
        <f>_xll.SharePrice($E$49,$E61,"av")</f>
        <v>28887563</v>
      </c>
      <c r="G61" s="112">
        <f>_xll.SharePrice($E$49,$E61,"ac")</f>
        <v>264.11746215820313</v>
      </c>
      <c r="H61" s="55"/>
      <c r="I61" s="55"/>
      <c r="J61" s="73"/>
    </row>
    <row r="62" spans="2:10" ht="15" customHeight="1" outlineLevel="1" x14ac:dyDescent="0.25">
      <c r="B62" s="66"/>
      <c r="C62" s="55"/>
      <c r="D62" s="55"/>
      <c r="E62" s="89">
        <f t="shared" ca="1" si="1"/>
        <v>44666</v>
      </c>
      <c r="F62" s="110">
        <f>_xll.SharePrice($E$49,$E62,"av")</f>
        <v>0</v>
      </c>
      <c r="G62" s="112">
        <f>_xll.SharePrice($E$49,$E62,"ac")</f>
        <v>276.99566650390625</v>
      </c>
      <c r="H62" s="55"/>
      <c r="I62" s="55"/>
      <c r="J62" s="73"/>
    </row>
    <row r="63" spans="2:10" ht="15" customHeight="1" outlineLevel="1" x14ac:dyDescent="0.25">
      <c r="B63" s="66"/>
      <c r="C63" s="55"/>
      <c r="D63" s="55"/>
      <c r="E63" s="89">
        <f t="shared" ca="1" si="1"/>
        <v>44636</v>
      </c>
      <c r="F63" s="110">
        <f>_xll.SharePrice($E$49,$E63,"av")</f>
        <v>38755017</v>
      </c>
      <c r="G63" s="112">
        <f>_xll.SharePrice($E$49,$E63,"ac")</f>
        <v>291.408203125</v>
      </c>
      <c r="H63" s="55"/>
      <c r="I63" s="55"/>
      <c r="J63" s="73"/>
    </row>
    <row r="64" spans="2:10" ht="15" customHeight="1" outlineLevel="1" x14ac:dyDescent="0.25">
      <c r="B64" s="66"/>
      <c r="C64" s="55"/>
      <c r="D64" s="55"/>
      <c r="E64" s="90">
        <f t="shared" ca="1" si="1"/>
        <v>44606</v>
      </c>
      <c r="F64" s="113">
        <f>_xll.SharePrice($E$49,$E64,"av")</f>
        <v>36359487</v>
      </c>
      <c r="G64" s="114">
        <f>_xll.SharePrice($E$49,$E64,"ac")</f>
        <v>291.413330078125</v>
      </c>
      <c r="H64" s="55"/>
      <c r="I64" s="55"/>
      <c r="J64" s="73"/>
    </row>
    <row r="65" spans="2:10" ht="15" customHeight="1" x14ac:dyDescent="0.25">
      <c r="B65" s="67"/>
      <c r="C65" s="69"/>
      <c r="D65" s="69"/>
      <c r="E65" s="69"/>
      <c r="F65" s="69"/>
      <c r="G65" s="69"/>
      <c r="H65" s="69"/>
      <c r="I65" s="69"/>
      <c r="J65" s="75"/>
    </row>
    <row r="66" spans="2:10" ht="15" customHeight="1" x14ac:dyDescent="0.25"/>
    <row r="67" spans="2:10" ht="15" customHeight="1" x14ac:dyDescent="0.25"/>
    <row r="68" spans="2:10" ht="15" customHeight="1" x14ac:dyDescent="0.25"/>
    <row r="69" spans="2:10" ht="15" customHeight="1" x14ac:dyDescent="0.25"/>
    <row r="70" spans="2:10" ht="15" customHeight="1" x14ac:dyDescent="0.25"/>
    <row r="71" spans="2:10" ht="15" customHeight="1" x14ac:dyDescent="0.25"/>
  </sheetData>
  <sheetProtection selectLockedCells="1" selectUnlockedCells="1"/>
  <mergeCells count="6">
    <mergeCell ref="C25:I25"/>
    <mergeCell ref="C35:I35"/>
    <mergeCell ref="E48:G48"/>
    <mergeCell ref="C36:D36"/>
    <mergeCell ref="C1:J2"/>
    <mergeCell ref="C3:J3"/>
  </mergeCells>
  <hyperlinks>
    <hyperlink ref="F7" r:id="rId1" tooltip="SEC XBRL" display="Q3-2013" xr:uid="{00000000-0004-0000-0000-000000000000}"/>
  </hyperlinks>
  <pageMargins left="0.25" right="0.25" top="0.75" bottom="0.75" header="0.3" footer="0.3"/>
  <pageSetup scale="55" orientation="landscape" horizontalDpi="4294967293" verticalDpi="4294967293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40"/>
  <sheetViews>
    <sheetView workbookViewId="0">
      <selection activeCell="E8" sqref="E8"/>
    </sheetView>
  </sheetViews>
  <sheetFormatPr defaultRowHeight="15" x14ac:dyDescent="0.25"/>
  <cols>
    <col min="1" max="1" width="9.140625" style="126"/>
    <col min="2" max="2" width="2.28515625" style="126" customWidth="1"/>
    <col min="3" max="3" width="39.7109375" style="126" customWidth="1"/>
    <col min="4" max="5" width="10.5703125" style="126" customWidth="1"/>
    <col min="6" max="6" width="11.28515625" style="126" customWidth="1"/>
    <col min="7" max="7" width="11.140625" style="126" customWidth="1"/>
    <col min="8" max="8" width="4.5703125" style="126" customWidth="1"/>
    <col min="9" max="16384" width="9.140625" style="126"/>
  </cols>
  <sheetData>
    <row r="1" spans="2:22" ht="15" customHeight="1" x14ac:dyDescent="0.25">
      <c r="B1" s="36"/>
      <c r="C1" s="150" t="s">
        <v>5</v>
      </c>
      <c r="D1" s="150"/>
      <c r="E1" s="150"/>
      <c r="F1" s="150"/>
      <c r="G1" s="150"/>
      <c r="H1" s="151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2:22" ht="15.75" customHeight="1" x14ac:dyDescent="0.25">
      <c r="B2" s="37"/>
      <c r="C2" s="152"/>
      <c r="D2" s="152"/>
      <c r="E2" s="152"/>
      <c r="F2" s="152"/>
      <c r="G2" s="152"/>
      <c r="H2" s="153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2:22" ht="27" customHeight="1" x14ac:dyDescent="0.25">
      <c r="B3" s="38"/>
      <c r="C3" s="156" t="s">
        <v>59</v>
      </c>
      <c r="D3" s="156"/>
      <c r="E3" s="156"/>
      <c r="F3" s="156"/>
      <c r="G3" s="156"/>
      <c r="H3" s="15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2:22" x14ac:dyDescent="0.25">
      <c r="B4" s="25"/>
      <c r="C4" s="26"/>
      <c r="D4" s="26"/>
      <c r="E4" s="26"/>
      <c r="F4" s="102" t="s">
        <v>14</v>
      </c>
      <c r="G4" s="103">
        <v>1000000</v>
      </c>
      <c r="H4" s="27"/>
      <c r="I4" s="127"/>
    </row>
    <row r="5" spans="2:22" ht="15.75" thickBot="1" x14ac:dyDescent="0.3">
      <c r="B5" s="28"/>
      <c r="C5" s="29"/>
      <c r="D5" s="29"/>
      <c r="E5" s="41"/>
      <c r="F5" s="41"/>
      <c r="G5" s="41"/>
      <c r="H5" s="30"/>
    </row>
    <row r="6" spans="2:22" x14ac:dyDescent="0.25">
      <c r="B6" s="28"/>
      <c r="C6" s="31" t="s">
        <v>15</v>
      </c>
      <c r="D6" s="130" t="str">
        <f>'Financial Snapshot'!C5</f>
        <v>MSFT</v>
      </c>
      <c r="E6" s="19" t="s">
        <v>62</v>
      </c>
      <c r="F6" s="19" t="s">
        <v>66</v>
      </c>
      <c r="G6" s="20" t="s">
        <v>64</v>
      </c>
      <c r="H6" s="30"/>
    </row>
    <row r="7" spans="2:22" x14ac:dyDescent="0.25">
      <c r="B7" s="28"/>
      <c r="C7" s="31" t="s">
        <v>16</v>
      </c>
      <c r="D7" s="131" t="s">
        <v>69</v>
      </c>
      <c r="E7" s="21" t="s">
        <v>69</v>
      </c>
      <c r="F7" s="21" t="s">
        <v>69</v>
      </c>
      <c r="G7" s="22" t="s">
        <v>69</v>
      </c>
      <c r="H7" s="30"/>
    </row>
    <row r="8" spans="2:22" ht="15.75" thickBot="1" x14ac:dyDescent="0.3">
      <c r="B8" s="28"/>
      <c r="C8" s="31" t="s">
        <v>17</v>
      </c>
      <c r="D8" s="132" t="b">
        <v>1</v>
      </c>
      <c r="E8" s="23" t="b">
        <v>1</v>
      </c>
      <c r="F8" s="23" t="b">
        <v>1</v>
      </c>
      <c r="G8" s="24" t="b">
        <v>1</v>
      </c>
      <c r="H8" s="30"/>
    </row>
    <row r="9" spans="2:22" x14ac:dyDescent="0.25">
      <c r="B9" s="28"/>
      <c r="C9" s="31"/>
      <c r="D9" s="32"/>
      <c r="E9" s="32"/>
      <c r="F9" s="32"/>
      <c r="G9" s="32"/>
      <c r="H9" s="30"/>
    </row>
    <row r="10" spans="2:22" ht="15.75" x14ac:dyDescent="0.25">
      <c r="B10" s="28"/>
      <c r="C10" s="9" t="s">
        <v>35</v>
      </c>
      <c r="D10" s="8"/>
      <c r="E10" s="8"/>
      <c r="F10" s="8"/>
      <c r="G10" s="8"/>
      <c r="H10" s="30"/>
    </row>
    <row r="11" spans="2:22" x14ac:dyDescent="0.25">
      <c r="B11" s="28"/>
      <c r="C11" s="10" t="s">
        <v>0</v>
      </c>
      <c r="D11" s="42">
        <f>_xll.XBRLFact(D$6,$C11, D$7,IF(D$8,"cal:",""),"",$G$4)</f>
        <v>50122</v>
      </c>
      <c r="E11" s="11">
        <f>_xll.XBRLFact(E$6,$C11, E$7,IF(E$8,"cal:",""),"",$G$4)</f>
        <v>90146</v>
      </c>
      <c r="F11" s="11">
        <f>_xll.XBRLFact(F$6,$C11, F$7,IF(F$8,"cal:",""),"",$G$4)</f>
        <v>14107</v>
      </c>
      <c r="G11" s="12">
        <f>_xll.XBRLFact(G$6,$C11, G$7,IF(G$8,"cal:",""),"",$G$4)</f>
        <v>11445</v>
      </c>
      <c r="H11" s="30"/>
    </row>
    <row r="12" spans="2:22" x14ac:dyDescent="0.25">
      <c r="B12" s="28"/>
      <c r="C12" s="13" t="s">
        <v>18</v>
      </c>
      <c r="D12" s="43">
        <f>_xll.XBRLFact(D$6,$C12, D$7,IF(D$8,"cal:",""),"",$G$4)</f>
        <v>13152</v>
      </c>
      <c r="E12" s="14">
        <f>_xll.XBRLFact(E$6,$C12, E$7,IF(E$8,"cal:",""),"",$G$4)</f>
        <v>13201</v>
      </c>
      <c r="F12" s="14">
        <f>_xll.XBRLFact(F$6,$C12, F$7,IF(F$8,"cal:",""),"",$G$4)</f>
        <v>6002</v>
      </c>
      <c r="G12" s="15">
        <f>_xll.XBRLFact(G$6,$C12, G$7,IF(G$8,"cal:",""),"",$G$4)</f>
        <v>8822</v>
      </c>
      <c r="H12" s="30"/>
    </row>
    <row r="13" spans="2:22" x14ac:dyDescent="0.25">
      <c r="B13" s="28"/>
      <c r="C13" s="13" t="s">
        <v>19</v>
      </c>
      <c r="D13" s="43">
        <f>_xll.XBRLFact(D$6,$C13, D$7,IF(D$8,"cal:",""),"",$G$4)</f>
        <v>6524</v>
      </c>
      <c r="E13" s="14">
        <f>_xll.XBRLFact(E$6,$C13, E$7,IF(E$8,"cal:",""),"",$G$4)</f>
        <v>6440</v>
      </c>
      <c r="F13" s="14">
        <f>_xll.XBRLFact(F$6,$C13, F$7,IF(F$8,"cal:",""),"",$G$4)</f>
        <v>4391</v>
      </c>
      <c r="G13" s="15">
        <f>_xll.XBRLFact(G$6,$C13, G$7,IF(G$8,"cal:",""),"",$G$4)</f>
        <v>2588</v>
      </c>
      <c r="H13" s="30"/>
    </row>
    <row r="14" spans="2:22" x14ac:dyDescent="0.25">
      <c r="B14" s="28"/>
      <c r="C14" s="13" t="s">
        <v>63</v>
      </c>
      <c r="D14" s="43">
        <f>_xll.XBRLFact(D$6,$C14, D$7,IF(D$8,"cal:",""),"",$G$4)</f>
        <v>6628</v>
      </c>
      <c r="E14" s="14">
        <f>_xll.XBRLFact(E$6,$C14, E$7,IF(E$8,"cal:",""),"",$G$4)</f>
        <v>6761</v>
      </c>
      <c r="F14" s="14">
        <f>_xll.XBRLFact(F$6,$C14, F$7,IF(F$8,"cal:",""),"",$G$4)</f>
        <v>1611</v>
      </c>
      <c r="G14" s="15">
        <f>_xll.XBRLFact(G$6,$C14, G$7,IF(G$8,"cal:",""),"",$G$4)</f>
        <v>2093</v>
      </c>
      <c r="H14" s="30"/>
    </row>
    <row r="15" spans="2:22" x14ac:dyDescent="0.25">
      <c r="B15" s="28"/>
      <c r="C15" s="13" t="s">
        <v>12</v>
      </c>
      <c r="D15" s="43">
        <f>_xll.XBRLFact(D$6,$C15, D$7,IF(D$8,"cal:",""),"",$G$4)</f>
        <v>21518</v>
      </c>
      <c r="E15" s="14">
        <f>_xll.XBRLFact(E$6,$C15, E$7,IF(E$8,"cal:",""),"",$G$4)</f>
        <v>24894</v>
      </c>
      <c r="F15" s="14">
        <f>_xll.XBRLFact(F$6,$C15, F$7,IF(F$8,"cal:",""),"",$G$4)</f>
        <v>1428</v>
      </c>
      <c r="G15" s="15">
        <f>_xll.XBRLFact(G$6,$C15, G$7,IF(G$8,"cal:",""),"",$G$4)</f>
        <v>2623</v>
      </c>
      <c r="H15" s="30"/>
    </row>
    <row r="16" spans="2:22" x14ac:dyDescent="0.25">
      <c r="B16" s="28"/>
      <c r="C16" s="13" t="s">
        <v>61</v>
      </c>
      <c r="D16" s="43">
        <f>_xll.XBRLFact(D$6,$C16, D$7,IF(D$8,"cal:",""),"",$G$4)</f>
        <v>17556</v>
      </c>
      <c r="E16" s="14">
        <f>_xll.XBRLFact(E$6,$C16, E$7,IF(E$8,"cal:",""),"",$G$4)</f>
        <v>20721</v>
      </c>
      <c r="F16" s="14">
        <f>_xll.XBRLFact(F$6,$C16, F$7,IF(F$8,"cal:",""),"",$G$4)</f>
        <v>-3196</v>
      </c>
      <c r="G16" s="15">
        <f>_xll.XBRLFact(G$6,$C16, G$7,IF(G$8,"cal:",""),"",$G$4)</f>
        <v>1548</v>
      </c>
      <c r="H16" s="30"/>
    </row>
    <row r="17" spans="2:8" x14ac:dyDescent="0.25">
      <c r="B17" s="28"/>
      <c r="C17" s="29"/>
      <c r="D17" s="29"/>
      <c r="E17" s="29"/>
      <c r="F17" s="29"/>
      <c r="G17" s="29"/>
      <c r="H17" s="30"/>
    </row>
    <row r="18" spans="2:8" ht="15.75" x14ac:dyDescent="0.25">
      <c r="B18" s="28"/>
      <c r="C18" s="53" t="s">
        <v>34</v>
      </c>
      <c r="D18" s="50"/>
      <c r="E18" s="50"/>
      <c r="F18" s="50"/>
      <c r="G18" s="51"/>
      <c r="H18" s="30"/>
    </row>
    <row r="19" spans="2:8" x14ac:dyDescent="0.25">
      <c r="B19" s="28"/>
      <c r="C19" s="39" t="s">
        <v>13</v>
      </c>
      <c r="D19" s="44">
        <f>_xll.XBRLFact(D$6,$C19, D$7,IF(D$8,"cal:",""))</f>
        <v>2.35</v>
      </c>
      <c r="E19" s="44">
        <f>_xll.XBRLFact(E$6,$C19, E$7,IF(E$8,"cal:",""))</f>
        <v>1.29</v>
      </c>
      <c r="F19" s="44">
        <f>_xll.XBRLFact(F$6,$C19, F$7,IF(F$8,"cal:",""))</f>
        <v>-3.54</v>
      </c>
      <c r="G19" s="44">
        <f>_xll.XBRLFact(G$6,$C19, G$7,IF(G$8,"cal:",""))</f>
        <v>0.56000000000000005</v>
      </c>
      <c r="H19" s="30"/>
    </row>
    <row r="20" spans="2:8" x14ac:dyDescent="0.25">
      <c r="B20" s="28"/>
      <c r="C20" s="39" t="s">
        <v>20</v>
      </c>
      <c r="D20" s="44">
        <f>_xll.XBRLFact(D$6,$C20, D$7,IF(D$8,"cal:",""))</f>
        <v>232.9</v>
      </c>
      <c r="E20" s="44">
        <f>_xll.XBRLFact(E$6,$C20, E$7,IF(E$8,"cal:",""))</f>
        <v>150.43</v>
      </c>
      <c r="F20" s="44">
        <f>_xll.XBRLFact(F$6,$C20, F$7,IF(F$8,"cal:",""))</f>
        <v>118.81</v>
      </c>
      <c r="G20" s="52">
        <f>_xll.XBRLFact(G$6,$C20, G$7,IF(G$8,"cal:",""))</f>
        <v>66.64</v>
      </c>
      <c r="H20" s="30"/>
    </row>
    <row r="21" spans="2:8" x14ac:dyDescent="0.25">
      <c r="B21" s="28"/>
      <c r="C21" s="39" t="s">
        <v>21</v>
      </c>
      <c r="D21" s="14">
        <f>_xll.XBRLFact(D$6,$C21, D$7,IF(D$8,"cal:",""),"",$G$4)</f>
        <v>7454.4731439999996</v>
      </c>
      <c r="E21" s="14">
        <f>_xll.XBRLFact(E$6,$C21, E$7,IF(E$8,"cal:",""),"",$G$4)</f>
        <v>0</v>
      </c>
      <c r="F21" s="14">
        <f>_xll.XBRLFact(F$6,$C21, F$7,IF(F$8,"cal:",""),"",$G$4)</f>
        <v>904.12636299999997</v>
      </c>
      <c r="G21" s="14">
        <f>_xll.XBRLFact(G$6,$C21, G$7,IF(G$8,"cal:",""),"",$G$4)</f>
        <v>2695.6529999999998</v>
      </c>
      <c r="H21" s="30"/>
    </row>
    <row r="22" spans="2:8" x14ac:dyDescent="0.25">
      <c r="B22" s="28"/>
      <c r="C22" s="40" t="s">
        <v>65</v>
      </c>
      <c r="D22" s="14">
        <f>D20*D21</f>
        <v>1736146.7952375999</v>
      </c>
      <c r="E22" s="14">
        <f t="shared" ref="E22:G22" si="0">E20*E21</f>
        <v>0</v>
      </c>
      <c r="F22" s="14">
        <f t="shared" si="0"/>
        <v>107419.25318802999</v>
      </c>
      <c r="G22" s="14">
        <f t="shared" si="0"/>
        <v>179638.31591999999</v>
      </c>
      <c r="H22" s="30"/>
    </row>
    <row r="23" spans="2:8" x14ac:dyDescent="0.25">
      <c r="B23" s="28"/>
      <c r="C23" s="29"/>
      <c r="D23" s="29"/>
      <c r="E23" s="29"/>
      <c r="F23" s="29"/>
      <c r="G23" s="29"/>
      <c r="H23" s="30"/>
    </row>
    <row r="24" spans="2:8" ht="15.75" x14ac:dyDescent="0.25">
      <c r="B24" s="28"/>
      <c r="C24" s="49" t="s">
        <v>31</v>
      </c>
      <c r="D24" s="8"/>
      <c r="E24" s="8"/>
      <c r="F24" s="8"/>
      <c r="G24" s="8"/>
      <c r="H24" s="30"/>
    </row>
    <row r="25" spans="2:8" x14ac:dyDescent="0.25">
      <c r="B25" s="28"/>
      <c r="C25" s="39" t="s">
        <v>32</v>
      </c>
      <c r="D25" s="45">
        <f>_xll.XBRLFact(D$6,$C25, D$7,IF(D$8,"cal:",""))</f>
        <v>0.35026535250000002</v>
      </c>
      <c r="E25" s="45">
        <f>_xll.XBRLFact(E$6,$C25, E$7,IF(E$8,"cal:",""))</f>
        <v>0.22986044859999999</v>
      </c>
      <c r="F25" s="45">
        <f>_xll.XBRLFact(F$6,$C25, F$7,IF(F$8,"cal:",""))</f>
        <v>-0.22655419299999999</v>
      </c>
      <c r="G25" s="45">
        <f>_xll.XBRLFact(G$6,$C25, G$7,IF(G$8,"cal:",""))</f>
        <v>0.1352555701</v>
      </c>
      <c r="H25" s="30"/>
    </row>
    <row r="26" spans="2:8" x14ac:dyDescent="0.25">
      <c r="B26" s="28"/>
      <c r="C26" s="39" t="s">
        <v>33</v>
      </c>
      <c r="D26" s="45">
        <f>_xll.XBRLFact(D$6,$C26, D$7,IF(D$8,"cal:",""))</f>
        <v>0.1011488425</v>
      </c>
      <c r="E26" s="45">
        <f>_xll.XBRLFact(E$6,$C26, E$7,IF(E$8,"cal:",""))</f>
        <v>0.40892406059999997</v>
      </c>
      <c r="F26" s="45">
        <f>_xll.XBRLFact(F$6,$C26, F$7,IF(F$8,"cal:",""))</f>
        <v>-0.15919505880000001</v>
      </c>
      <c r="G26" s="45">
        <f>_xll.XBRLFact(G$6,$C26, G$7,IF(G$8,"cal:",""))</f>
        <v>-0.26348936169999998</v>
      </c>
      <c r="H26" s="30"/>
    </row>
    <row r="27" spans="2:8" x14ac:dyDescent="0.25">
      <c r="B27" s="28"/>
      <c r="C27" s="39"/>
      <c r="D27" s="45"/>
      <c r="E27" s="45"/>
      <c r="F27" s="45"/>
      <c r="G27" s="46"/>
      <c r="H27" s="30"/>
    </row>
    <row r="28" spans="2:8" x14ac:dyDescent="0.25">
      <c r="B28" s="28"/>
      <c r="C28" s="39" t="s">
        <v>22</v>
      </c>
      <c r="D28" s="45">
        <f>_xll.XBRLFact(D$6,$C28, D$7,IF(D$8,"cal:",""))</f>
        <v>0.13931136459999999</v>
      </c>
      <c r="E28" s="45">
        <f>_xll.XBRLFact(E$6,$C28, E$7,IF(E$8,"cal:",""))</f>
        <v>0.25554846850000001</v>
      </c>
      <c r="F28" s="45">
        <f>_xll.XBRLFact(F$6,$C28, F$7,IF(F$8,"cal:",""))</f>
        <v>0.1120937624</v>
      </c>
      <c r="G28" s="46">
        <f>_xll.XBRLFact(G$6,$C28, G$7,IF(G$8,"cal:",""))</f>
        <v>5.8553130999999996E-3</v>
      </c>
      <c r="H28" s="30"/>
    </row>
    <row r="29" spans="2:8" x14ac:dyDescent="0.25">
      <c r="B29" s="28"/>
      <c r="C29" s="39" t="s">
        <v>23</v>
      </c>
      <c r="D29" s="45">
        <f>_xll.XBRLFact(D$6,$C29, D$7,IF(D$8,"cal:",""))</f>
        <v>3.6204311153000002</v>
      </c>
      <c r="E29" s="45">
        <f>_xll.XBRLFact(E$6,$C29, E$7,IF(E$8,"cal:",""))</f>
        <v>10.523857662799999</v>
      </c>
      <c r="F29" s="45">
        <f>_xll.XBRLFact(F$6,$C29, F$7,IF(F$8,"cal:",""))</f>
        <v>3.7218506132</v>
      </c>
      <c r="G29" s="46">
        <f>_xll.XBRLFact(G$6,$C29, G$7,IF(G$8,"cal:",""))</f>
        <v>0</v>
      </c>
      <c r="H29" s="30"/>
    </row>
    <row r="30" spans="2:8" x14ac:dyDescent="0.25">
      <c r="B30" s="28"/>
      <c r="C30" s="39" t="s">
        <v>24</v>
      </c>
      <c r="D30" s="45">
        <f>_xll.XBRLFact(D$6,$C30, D$7,IF(D$8,"cal:",""))</f>
        <v>0.50261848229999995</v>
      </c>
      <c r="E30" s="45">
        <f>_xll.XBRLFact(E$6,$C30, E$7,IF(E$8,"cal:",""))</f>
        <v>0.81183810339999996</v>
      </c>
      <c r="F30" s="45">
        <f>_xll.XBRLFact(F$6,$C30, F$7,IF(F$8,"cal:",""))</f>
        <v>0.75514589460000003</v>
      </c>
      <c r="G30" s="46">
        <f>_xll.XBRLFact(G$6,$C30, G$7,IF(G$8,"cal:",""))</f>
        <v>0.88827142439999995</v>
      </c>
      <c r="H30" s="30"/>
    </row>
    <row r="31" spans="2:8" x14ac:dyDescent="0.25">
      <c r="B31" s="28"/>
      <c r="C31" s="39" t="s">
        <v>25</v>
      </c>
      <c r="D31" s="45">
        <f>_xll.XBRLFact(D$6,$C31, D$7,IF(D$8,"cal:",""))</f>
        <v>1.6024169571</v>
      </c>
      <c r="E31" s="45">
        <f>_xll.XBRLFact(E$6,$C31, E$7,IF(E$8,"cal:",""))</f>
        <v>3.1984814079000001</v>
      </c>
      <c r="F31" s="45">
        <f>_xll.XBRLFact(F$6,$C31, F$7,IF(F$8,"cal:",""))</f>
        <v>2.5528411147000001</v>
      </c>
      <c r="G31" s="46">
        <f>_xll.XBRLFact(G$6,$C31, G$7,IF(G$8,"cal:",""))</f>
        <v>0.1285160856</v>
      </c>
      <c r="H31" s="30"/>
    </row>
    <row r="32" spans="2:8" x14ac:dyDescent="0.25">
      <c r="B32" s="28"/>
      <c r="C32" s="39"/>
      <c r="D32" s="16"/>
      <c r="E32" s="16"/>
      <c r="F32" s="16"/>
      <c r="G32" s="17"/>
      <c r="H32" s="30"/>
    </row>
    <row r="33" spans="2:8" x14ac:dyDescent="0.25">
      <c r="B33" s="28"/>
      <c r="C33" s="39" t="s">
        <v>26</v>
      </c>
      <c r="D33" s="45">
        <f>_xll.XBRLFact(D$6,$C33, D$7,IF(D$8,"cal:",""))</f>
        <v>0.28013551040000001</v>
      </c>
      <c r="E33" s="45">
        <f>_xll.XBRLFact(E$6,$C33, E$7,IF(E$8,"cal:",""))</f>
        <v>2.3695334701999999</v>
      </c>
      <c r="F33" s="45">
        <f>_xll.XBRLFact(F$6,$C33, F$7,IF(F$8,"cal:",""))</f>
        <v>2.5253883952999998</v>
      </c>
      <c r="G33" s="46">
        <f>_xll.XBRLFact(G$6,$C33, G$7,IF(G$8,"cal:",""))</f>
        <v>-16.806202973000001</v>
      </c>
      <c r="H33" s="30"/>
    </row>
    <row r="34" spans="2:8" x14ac:dyDescent="0.25">
      <c r="B34" s="28"/>
      <c r="C34" s="39" t="s">
        <v>27</v>
      </c>
      <c r="D34" s="45">
        <f>_xll.XBRLFact(D$6,$C34, D$7,IF(D$8,"cal:",""))</f>
        <v>0.1351421964</v>
      </c>
      <c r="E34" s="45">
        <f>_xll.XBRLFact(E$6,$C34, E$7,IF(E$8,"cal:",""))</f>
        <v>0.3403750478</v>
      </c>
      <c r="F34" s="45">
        <f>_xll.XBRLFact(F$6,$C34, F$7,IF(F$8,"cal:",""))</f>
        <v>0.40428287639999999</v>
      </c>
      <c r="G34" s="46">
        <f>_xll.XBRLFact(G$6,$C34, G$7,IF(G$8,"cal:",""))</f>
        <v>0.70276803600000004</v>
      </c>
      <c r="H34" s="30"/>
    </row>
    <row r="35" spans="2:8" x14ac:dyDescent="0.25">
      <c r="B35" s="28"/>
      <c r="C35" s="39"/>
      <c r="D35" s="45"/>
      <c r="E35" s="45"/>
      <c r="F35" s="45"/>
      <c r="G35" s="46"/>
      <c r="H35" s="30"/>
    </row>
    <row r="36" spans="2:8" x14ac:dyDescent="0.25">
      <c r="B36" s="28"/>
      <c r="C36" s="39" t="s">
        <v>28</v>
      </c>
      <c r="D36" s="45">
        <f>_xll.XBRLFact(D$6,$C36, D$7,IF(D$8,"cal:",""))</f>
        <v>0.34012289880000002</v>
      </c>
      <c r="E36" s="45">
        <f>_xll.XBRLFact(E$6,$C36, E$7,IF(E$8,"cal:",""))</f>
        <v>0.93810315489999996</v>
      </c>
      <c r="F36" s="45">
        <f>_xll.XBRLFact(F$6,$C36, F$7,IF(F$8,"cal:",""))</f>
        <v>0.41347731900000001</v>
      </c>
      <c r="G36" s="46">
        <f>_xll.XBRLFact(G$6,$C36, G$7,IF(G$8,"cal:",""))</f>
        <v>0.30006605590000002</v>
      </c>
      <c r="H36" s="30"/>
    </row>
    <row r="37" spans="2:8" x14ac:dyDescent="0.25">
      <c r="B37" s="28"/>
      <c r="C37" s="39" t="s">
        <v>29</v>
      </c>
      <c r="D37" s="45">
        <f>_xll.XBRLFact(D$6,$C37, D$7,IF(D$8,"cal:",""))</f>
        <v>0.69805124210000002</v>
      </c>
      <c r="E37" s="45">
        <f>_xll.XBRLFact(E$6,$C37, E$7,IF(E$8,"cal:",""))</f>
        <v>1.1211375356</v>
      </c>
      <c r="F37" s="45">
        <f>_xll.XBRLFact(F$6,$C37, F$7,IF(F$8,"cal:",""))</f>
        <v>0.59485984380000001</v>
      </c>
      <c r="G37" s="46">
        <f>_xll.XBRLFact(G$6,$C37, G$7,IF(G$8,"cal:",""))</f>
        <v>0.47057640940000001</v>
      </c>
      <c r="H37" s="30"/>
    </row>
    <row r="38" spans="2:8" x14ac:dyDescent="0.25">
      <c r="B38" s="28"/>
      <c r="C38" s="40" t="s">
        <v>30</v>
      </c>
      <c r="D38" s="47">
        <f>_xll.XBRLFact(D$6,$C38, D$7,IF(D$8,"cal:",""))</f>
        <v>1.8401858357</v>
      </c>
      <c r="E38" s="47">
        <f>_xll.XBRLFact(E$6,$C38, E$7,IF(E$8,"cal:",""))</f>
        <v>0.87935602859999995</v>
      </c>
      <c r="F38" s="47">
        <f>_xll.XBRLFact(F$6,$C38, F$7,IF(F$8,"cal:",""))</f>
        <v>0.95184796169999997</v>
      </c>
      <c r="G38" s="48">
        <f>_xll.XBRLFact(G$6,$C38, G$7,IF(G$8,"cal:",""))</f>
        <v>0.6032338666</v>
      </c>
      <c r="H38" s="30"/>
    </row>
    <row r="39" spans="2:8" x14ac:dyDescent="0.25">
      <c r="B39" s="28"/>
      <c r="C39" s="29"/>
      <c r="D39" s="29"/>
      <c r="E39" s="29"/>
      <c r="F39" s="29"/>
      <c r="G39" s="29"/>
      <c r="H39" s="30"/>
    </row>
    <row r="40" spans="2:8" x14ac:dyDescent="0.25">
      <c r="B40" s="33"/>
      <c r="C40" s="34"/>
      <c r="D40" s="34"/>
      <c r="E40" s="34"/>
      <c r="F40" s="34"/>
      <c r="G40" s="34"/>
      <c r="H40" s="35"/>
    </row>
  </sheetData>
  <mergeCells count="2">
    <mergeCell ref="C1:H2"/>
    <mergeCell ref="C3:H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22"/>
  <sheetViews>
    <sheetView workbookViewId="0">
      <selection activeCell="D19" sqref="D19"/>
    </sheetView>
  </sheetViews>
  <sheetFormatPr defaultRowHeight="15" x14ac:dyDescent="0.25"/>
  <cols>
    <col min="1" max="1" width="9.140625" style="126"/>
    <col min="2" max="2" width="3.140625" style="126" customWidth="1"/>
    <col min="3" max="3" width="12" style="126" customWidth="1"/>
    <col min="4" max="4" width="10.85546875" style="126" customWidth="1"/>
    <col min="5" max="7" width="9.140625" style="126"/>
    <col min="8" max="8" width="10.5703125" style="126" bestFit="1" customWidth="1"/>
    <col min="9" max="9" width="11" style="126" customWidth="1"/>
    <col min="10" max="10" width="9.140625" style="126"/>
    <col min="11" max="12" width="12.7109375" style="126" customWidth="1"/>
    <col min="13" max="13" width="3.42578125" style="126" customWidth="1"/>
    <col min="14" max="16384" width="9.140625" style="126"/>
  </cols>
  <sheetData>
    <row r="1" spans="2:17" ht="15" customHeight="1" x14ac:dyDescent="0.25">
      <c r="B1" s="36"/>
      <c r="C1" s="150" t="s">
        <v>5</v>
      </c>
      <c r="D1" s="150"/>
      <c r="E1" s="150"/>
      <c r="F1" s="150"/>
      <c r="G1" s="150"/>
      <c r="H1" s="150"/>
      <c r="I1" s="150"/>
      <c r="J1" s="150"/>
      <c r="K1" s="150"/>
      <c r="L1" s="150"/>
      <c r="M1" s="151"/>
      <c r="N1" s="127"/>
      <c r="O1" s="127"/>
      <c r="P1" s="127"/>
      <c r="Q1" s="127"/>
    </row>
    <row r="2" spans="2:17" ht="15.75" customHeight="1" x14ac:dyDescent="0.25">
      <c r="B2" s="37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27"/>
      <c r="O2" s="127"/>
      <c r="P2" s="127"/>
      <c r="Q2" s="127"/>
    </row>
    <row r="3" spans="2:17" ht="27" customHeight="1" x14ac:dyDescent="0.25">
      <c r="B3" s="94"/>
      <c r="C3" s="158" t="s">
        <v>67</v>
      </c>
      <c r="D3" s="158"/>
      <c r="E3" s="158"/>
      <c r="F3" s="158"/>
      <c r="G3" s="158"/>
      <c r="H3" s="158"/>
      <c r="I3" s="158"/>
      <c r="J3" s="158"/>
      <c r="K3" s="158"/>
      <c r="L3" s="158"/>
      <c r="M3" s="159"/>
      <c r="N3" s="127"/>
      <c r="O3" s="127"/>
      <c r="P3" s="127"/>
      <c r="Q3" s="127"/>
    </row>
    <row r="4" spans="2:17" x14ac:dyDescent="0.25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2:17" x14ac:dyDescent="0.25">
      <c r="B5" s="28"/>
      <c r="C5" s="3" t="s">
        <v>6</v>
      </c>
      <c r="D5" s="4" t="s">
        <v>1</v>
      </c>
      <c r="E5" s="5" t="s">
        <v>7</v>
      </c>
      <c r="F5" s="5" t="s">
        <v>3</v>
      </c>
      <c r="G5" s="5" t="s">
        <v>8</v>
      </c>
      <c r="H5" s="5" t="s">
        <v>2</v>
      </c>
      <c r="I5" s="5" t="s">
        <v>4</v>
      </c>
      <c r="J5" s="4" t="s">
        <v>9</v>
      </c>
      <c r="K5" s="5" t="s">
        <v>11</v>
      </c>
      <c r="L5" s="4" t="s">
        <v>10</v>
      </c>
      <c r="M5" s="30"/>
    </row>
    <row r="6" spans="2:17" x14ac:dyDescent="0.25">
      <c r="B6" s="28"/>
      <c r="C6" s="18" t="str">
        <f>'Comparison with Peers'!D6</f>
        <v>MSFT</v>
      </c>
      <c r="D6" s="6">
        <v>44865</v>
      </c>
      <c r="E6" s="95">
        <f>_xll.SharePrice($C$6,$D6,E$5)</f>
        <v>233.75999450683594</v>
      </c>
      <c r="F6" s="95">
        <f>_xll.SharePrice($C$6,$D6,F$5)</f>
        <v>234.91999816894531</v>
      </c>
      <c r="G6" s="95">
        <f>_xll.SharePrice($C$6,$D6,G$5)</f>
        <v>231.14999389648438</v>
      </c>
      <c r="H6" s="95">
        <f>_xll.SharePrice($C$6,$D6,H$5)</f>
        <v>232.1300048828125</v>
      </c>
      <c r="I6" s="96">
        <f>_xll.SharePrice($C$6,$D6,I$5)</f>
        <v>28395419</v>
      </c>
      <c r="J6" s="97">
        <f>_xll.SharePrice($C$6,$D6,J$5)</f>
        <v>230.847900390625</v>
      </c>
      <c r="K6" s="95">
        <f>_xll.SharePrice($C$6,$D6,K$5,365)</f>
        <v>281.36260986328125</v>
      </c>
      <c r="L6" s="96">
        <f>_xll.SharePrice($C$6,$D6,L$5,365)</f>
        <v>27898364</v>
      </c>
      <c r="M6" s="30"/>
    </row>
    <row r="7" spans="2:17" x14ac:dyDescent="0.25">
      <c r="B7" s="28"/>
      <c r="C7" s="1"/>
      <c r="D7" s="7">
        <f>D6-7</f>
        <v>44858</v>
      </c>
      <c r="E7" s="95">
        <f>_xll.SharePrice($C$6,$D7,E$5)</f>
        <v>243.75999450683594</v>
      </c>
      <c r="F7" s="95">
        <f>_xll.SharePrice($C$6,$D7,F$5)</f>
        <v>247.83999633789063</v>
      </c>
      <c r="G7" s="95">
        <f>_xll.SharePrice($C$6,$D7,G$5)</f>
        <v>241.29499816894531</v>
      </c>
      <c r="H7" s="95">
        <f>_xll.SharePrice($C$6,$D7,H$5)</f>
        <v>247.25</v>
      </c>
      <c r="I7" s="96">
        <f>_xll.SharePrice($C$6,$D7,I$5)</f>
        <v>24911786</v>
      </c>
      <c r="J7" s="97">
        <f>_xll.SharePrice($C$6,$D7,J$5)</f>
        <v>245.88438415527344</v>
      </c>
      <c r="K7" s="95">
        <f>_xll.SharePrice($C$6,$D7,K$5,365)</f>
        <v>281.43020629882813</v>
      </c>
      <c r="L7" s="96">
        <f>_xll.SharePrice($C$6,$D7,L$5,365)</f>
        <v>27619872</v>
      </c>
      <c r="M7" s="30"/>
    </row>
    <row r="8" spans="2:17" x14ac:dyDescent="0.25">
      <c r="B8" s="28"/>
      <c r="C8" s="1"/>
      <c r="D8" s="7">
        <f>D7-7</f>
        <v>44851</v>
      </c>
      <c r="E8" s="95">
        <f>_xll.SharePrice($C$6,$D8,E$5)</f>
        <v>235.82000732421875</v>
      </c>
      <c r="F8" s="95">
        <f>_xll.SharePrice($C$6,$D8,F$5)</f>
        <v>238.96000671386719</v>
      </c>
      <c r="G8" s="95">
        <f>_xll.SharePrice($C$6,$D8,G$5)</f>
        <v>235.13499450683594</v>
      </c>
      <c r="H8" s="95">
        <f>_xll.SharePrice($C$6,$D8,H$5)</f>
        <v>237.52999877929688</v>
      </c>
      <c r="I8" s="96">
        <f>_xll.SharePrice($C$6,$D8,I$5)</f>
        <v>28142713</v>
      </c>
      <c r="J8" s="97">
        <f>_xll.SharePrice($C$6,$D8,J$5)</f>
        <v>236.21806335449219</v>
      </c>
      <c r="K8" s="95">
        <f>_xll.SharePrice($C$6,$D8,K$5,365)</f>
        <v>281.49868774414063</v>
      </c>
      <c r="L8" s="96">
        <f>_xll.SharePrice($C$6,$D8,L$5,365)</f>
        <v>27671752</v>
      </c>
      <c r="M8" s="30"/>
    </row>
    <row r="9" spans="2:17" x14ac:dyDescent="0.25">
      <c r="B9" s="28"/>
      <c r="C9" s="1"/>
      <c r="D9" s="7">
        <f>D8-7</f>
        <v>44844</v>
      </c>
      <c r="E9" s="95">
        <f>_xll.SharePrice($C$6,$D9,E$5)</f>
        <v>233.05000305175781</v>
      </c>
      <c r="F9" s="95">
        <f>_xll.SharePrice($C$6,$D9,F$5)</f>
        <v>234.55900573730469</v>
      </c>
      <c r="G9" s="95">
        <f>_xll.SharePrice($C$6,$D9,G$5)</f>
        <v>226.72999572753906</v>
      </c>
      <c r="H9" s="95">
        <f>_xll.SharePrice($C$6,$D9,H$5)</f>
        <v>229.25</v>
      </c>
      <c r="I9" s="96">
        <f>_xll.SharePrice($C$6,$D9,I$5)</f>
        <v>29744017</v>
      </c>
      <c r="J9" s="97">
        <f>_xll.SharePrice($C$6,$D9,J$5)</f>
        <v>227.98381042480469</v>
      </c>
      <c r="K9" s="95">
        <f>_xll.SharePrice($C$6,$D9,K$5,365)</f>
        <v>281.74594116210938</v>
      </c>
      <c r="L9" s="96">
        <f>_xll.SharePrice($C$6,$D9,L$5,365)</f>
        <v>27719644</v>
      </c>
      <c r="M9" s="30"/>
    </row>
    <row r="10" spans="2:17" x14ac:dyDescent="0.25">
      <c r="B10" s="28"/>
      <c r="C10" s="18" t="str">
        <f>'Comparison with Peers'!E6</f>
        <v>AAPL</v>
      </c>
      <c r="D10" s="98">
        <v>44865</v>
      </c>
      <c r="E10" s="99">
        <f>_xll.SharePrice($C$10,$D10,E$5)</f>
        <v>153.14999389648438</v>
      </c>
      <c r="F10" s="99">
        <f>_xll.SharePrice($C$10,$D10,F$5)</f>
        <v>154.24000549316406</v>
      </c>
      <c r="G10" s="99">
        <f>_xll.SharePrice($C$10,$D10,G$5)</f>
        <v>151.91999816894531</v>
      </c>
      <c r="H10" s="99">
        <f>_xll.SharePrice($C$10,$D10,H$5)</f>
        <v>153.33999633789063</v>
      </c>
      <c r="I10" s="100">
        <f>_xll.SharePrice($C$10,$D10,I$5)</f>
        <v>98048294</v>
      </c>
      <c r="J10" s="101">
        <f>_xll.SharePrice($C$10,$D10,J$5)</f>
        <v>152.85337829589844</v>
      </c>
      <c r="K10" s="99">
        <f>_xll.SharePrice($C$10,$D10,K$5,365)</f>
        <v>152.47802734375</v>
      </c>
      <c r="L10" s="100">
        <f>_xll.SharePrice($C$10,$D10,L$5,365)</f>
        <v>85439320</v>
      </c>
      <c r="M10" s="30"/>
    </row>
    <row r="11" spans="2:17" x14ac:dyDescent="0.25">
      <c r="B11" s="28"/>
      <c r="C11" s="1"/>
      <c r="D11" s="7">
        <f>D10-7</f>
        <v>44858</v>
      </c>
      <c r="E11" s="95">
        <f>_xll.SharePrice($C$10,$D11,E$5)</f>
        <v>147.17999267578125</v>
      </c>
      <c r="F11" s="95">
        <f>_xll.SharePrice($C$10,$D11,F$5)</f>
        <v>150.22999572753906</v>
      </c>
      <c r="G11" s="95">
        <f>_xll.SharePrice($C$10,$D11,G$5)</f>
        <v>146</v>
      </c>
      <c r="H11" s="95">
        <f>_xll.SharePrice($C$10,$D11,H$5)</f>
        <v>149.44999694824219</v>
      </c>
      <c r="I11" s="96">
        <f>_xll.SharePrice($C$10,$D11,I$5)</f>
        <v>75981923</v>
      </c>
      <c r="J11" s="97">
        <f>_xll.SharePrice($C$10,$D11,J$5)</f>
        <v>148.97572326660156</v>
      </c>
      <c r="K11" s="95">
        <f>_xll.SharePrice($C$10,$D11,K$5,365)</f>
        <v>152.11366271972656</v>
      </c>
      <c r="L11" s="96">
        <f>_xll.SharePrice($C$10,$D11,L$5,365)</f>
        <v>85106504</v>
      </c>
      <c r="M11" s="30"/>
    </row>
    <row r="12" spans="2:17" x14ac:dyDescent="0.25">
      <c r="B12" s="28"/>
      <c r="C12" s="1"/>
      <c r="D12" s="7">
        <f>D11-7</f>
        <v>44851</v>
      </c>
      <c r="E12" s="95">
        <f>_xll.SharePrice($C$10,$D12,E$5)</f>
        <v>141.07000732421875</v>
      </c>
      <c r="F12" s="95">
        <f>_xll.SharePrice($C$10,$D12,F$5)</f>
        <v>142.89999389648438</v>
      </c>
      <c r="G12" s="95">
        <f>_xll.SharePrice($C$10,$D12,G$5)</f>
        <v>140.27000427246094</v>
      </c>
      <c r="H12" s="95">
        <f>_xll.SharePrice($C$10,$D12,H$5)</f>
        <v>142.41000366210938</v>
      </c>
      <c r="I12" s="96">
        <f>_xll.SharePrice($C$10,$D12,I$5)</f>
        <v>85461378</v>
      </c>
      <c r="J12" s="97">
        <f>_xll.SharePrice($C$10,$D12,J$5)</f>
        <v>141.95806884765625</v>
      </c>
      <c r="K12" s="95">
        <f>_xll.SharePrice($C$10,$D12,K$5,365)</f>
        <v>151.86541748046875</v>
      </c>
      <c r="L12" s="96">
        <f>_xll.SharePrice($C$10,$D12,L$5,365)</f>
        <v>85290792</v>
      </c>
      <c r="M12" s="30"/>
    </row>
    <row r="13" spans="2:17" x14ac:dyDescent="0.25">
      <c r="B13" s="28"/>
      <c r="C13" s="1"/>
      <c r="D13" s="7">
        <f>D12-7</f>
        <v>44844</v>
      </c>
      <c r="E13" s="95">
        <f>_xll.SharePrice($C$10,$D13,E$5)</f>
        <v>140.41999816894531</v>
      </c>
      <c r="F13" s="95">
        <f>_xll.SharePrice($C$10,$D13,F$5)</f>
        <v>141.88999938964844</v>
      </c>
      <c r="G13" s="95">
        <f>_xll.SharePrice($C$10,$D13,G$5)</f>
        <v>138.57290649414063</v>
      </c>
      <c r="H13" s="95">
        <f>_xll.SharePrice($C$10,$D13,H$5)</f>
        <v>140.41999816894531</v>
      </c>
      <c r="I13" s="96">
        <f>_xll.SharePrice($C$10,$D13,I$5)</f>
        <v>74899047</v>
      </c>
      <c r="J13" s="97">
        <f>_xll.SharePrice($C$10,$D13,J$5)</f>
        <v>139.974365234375</v>
      </c>
      <c r="K13" s="95">
        <f>_xll.SharePrice($C$10,$D13,K$5,365)</f>
        <v>151.73680114746094</v>
      </c>
      <c r="L13" s="96">
        <f>_xll.SharePrice($C$10,$D13,L$5,365)</f>
        <v>85691440</v>
      </c>
      <c r="M13" s="30"/>
    </row>
    <row r="14" spans="2:17" x14ac:dyDescent="0.25">
      <c r="B14" s="28"/>
      <c r="C14" s="18" t="str">
        <f>'Comparison with Peers'!F6</f>
        <v>IBM</v>
      </c>
      <c r="D14" s="98">
        <v>44865</v>
      </c>
      <c r="E14" s="99">
        <f>_xll.SharePrice($C$14,$D14,E$5)</f>
        <v>138.05999755859375</v>
      </c>
      <c r="F14" s="99">
        <f>_xll.SharePrice($C$14,$D14,F$5)</f>
        <v>138.7698974609375</v>
      </c>
      <c r="G14" s="99">
        <f>_xll.SharePrice($C$14,$D14,G$5)</f>
        <v>136.59500122070313</v>
      </c>
      <c r="H14" s="99">
        <f>_xll.SharePrice($C$14,$D14,H$5)</f>
        <v>138.28999328613281</v>
      </c>
      <c r="I14" s="100">
        <f>_xll.SharePrice($C$14,$D14,I$5)</f>
        <v>4915365</v>
      </c>
      <c r="J14" s="101">
        <f>_xll.SharePrice($C$14,$D14,J$5)</f>
        <v>134.96446228027344</v>
      </c>
      <c r="K14" s="99">
        <f>_xll.SharePrice($C$14,$D14,K$5,365)</f>
        <v>126.31809997558594</v>
      </c>
      <c r="L14" s="100">
        <f>_xll.SharePrice($C$14,$D14,L$5,365)</f>
        <v>4883250</v>
      </c>
      <c r="M14" s="30"/>
    </row>
    <row r="15" spans="2:17" x14ac:dyDescent="0.25">
      <c r="B15" s="28"/>
      <c r="C15" s="1"/>
      <c r="D15" s="7">
        <f>D14-7</f>
        <v>44858</v>
      </c>
      <c r="E15" s="95">
        <f>_xll.SharePrice($C$14,$D15,E$5)</f>
        <v>130.89999389648438</v>
      </c>
      <c r="F15" s="95">
        <f>_xll.SharePrice($C$14,$D15,F$5)</f>
        <v>133.11000061035156</v>
      </c>
      <c r="G15" s="95">
        <f>_xll.SharePrice($C$14,$D15,G$5)</f>
        <v>129.85000610351563</v>
      </c>
      <c r="H15" s="95">
        <f>_xll.SharePrice($C$14,$D15,H$5)</f>
        <v>132.69000244140625</v>
      </c>
      <c r="I15" s="96">
        <f>_xll.SharePrice($C$14,$D15,I$5)</f>
        <v>5610949</v>
      </c>
      <c r="J15" s="97">
        <f>_xll.SharePrice($C$14,$D15,J$5)</f>
        <v>129.49913024902344</v>
      </c>
      <c r="K15" s="95">
        <f>_xll.SharePrice($C$14,$D15,K$5,365)</f>
        <v>126.31059265136719</v>
      </c>
      <c r="L15" s="96">
        <f>_xll.SharePrice($C$14,$D15,L$5,365)</f>
        <v>4867747.5</v>
      </c>
      <c r="M15" s="30"/>
    </row>
    <row r="16" spans="2:17" x14ac:dyDescent="0.25">
      <c r="B16" s="28"/>
      <c r="C16" s="1"/>
      <c r="D16" s="7">
        <f>D15-7</f>
        <v>44851</v>
      </c>
      <c r="E16" s="95">
        <f>_xll.SharePrice($C$14,$D16,E$5)</f>
        <v>121.80000305175781</v>
      </c>
      <c r="F16" s="95">
        <f>_xll.SharePrice($C$14,$D16,F$5)</f>
        <v>122.875</v>
      </c>
      <c r="G16" s="95">
        <f>_xll.SharePrice($C$14,$D16,G$5)</f>
        <v>121.43000030517578</v>
      </c>
      <c r="H16" s="95">
        <f>_xll.SharePrice($C$14,$D16,H$5)</f>
        <v>121.51999664306641</v>
      </c>
      <c r="I16" s="96">
        <f>_xll.SharePrice($C$14,$D16,I$5)</f>
        <v>5458593</v>
      </c>
      <c r="J16" s="97">
        <f>_xll.SharePrice($C$14,$D16,J$5)</f>
        <v>118.59773254394531</v>
      </c>
      <c r="K16" s="95">
        <f>_xll.SharePrice($C$14,$D16,K$5,365)</f>
        <v>126.43510437011719</v>
      </c>
      <c r="L16" s="96">
        <f>_xll.SharePrice($C$14,$D16,L$5,365)</f>
        <v>4857216</v>
      </c>
      <c r="M16" s="30"/>
    </row>
    <row r="17" spans="2:13" x14ac:dyDescent="0.25">
      <c r="B17" s="28"/>
      <c r="C17" s="1"/>
      <c r="D17" s="7">
        <f>D16-7</f>
        <v>44844</v>
      </c>
      <c r="E17" s="95">
        <f>_xll.SharePrice($C$14,$D17,E$5)</f>
        <v>119.79000091552734</v>
      </c>
      <c r="F17" s="95">
        <f>_xll.SharePrice($C$14,$D17,F$5)</f>
        <v>119.95999908447266</v>
      </c>
      <c r="G17" s="95">
        <f>_xll.SharePrice($C$14,$D17,G$5)</f>
        <v>117.04000091552734</v>
      </c>
      <c r="H17" s="95">
        <f>_xll.SharePrice($C$14,$D17,H$5)</f>
        <v>117.75</v>
      </c>
      <c r="I17" s="96">
        <f>_xll.SharePrice($C$14,$D17,I$5)</f>
        <v>5990011</v>
      </c>
      <c r="J17" s="97">
        <f>_xll.SharePrice($C$14,$D17,J$5)</f>
        <v>114.91839599609375</v>
      </c>
      <c r="K17" s="95">
        <f>_xll.SharePrice($C$14,$D17,K$5,365)</f>
        <v>126.62328338623047</v>
      </c>
      <c r="L17" s="96">
        <f>_xll.SharePrice($C$14,$D17,L$5,365)</f>
        <v>4875396</v>
      </c>
      <c r="M17" s="30"/>
    </row>
    <row r="18" spans="2:13" x14ac:dyDescent="0.25">
      <c r="B18" s="28"/>
      <c r="C18" s="18" t="str">
        <f>'Comparison with Peers'!G6</f>
        <v>ORCL</v>
      </c>
      <c r="D18" s="98">
        <v>44865</v>
      </c>
      <c r="E18" s="99">
        <f>_xll.SharePrice($C$18,$D18,E$5)</f>
        <v>76.5</v>
      </c>
      <c r="F18" s="99">
        <f>_xll.SharePrice($C$18,$D18,F$5)</f>
        <v>78.330001831054688</v>
      </c>
      <c r="G18" s="99">
        <f>_xll.SharePrice($C$18,$D18,G$5)</f>
        <v>76.400001525878906</v>
      </c>
      <c r="H18" s="99">
        <f>_xll.SharePrice($C$18,$D18,H$5)</f>
        <v>78.069999694824219</v>
      </c>
      <c r="I18" s="100">
        <f>_xll.SharePrice($C$18,$D18,I$5)</f>
        <v>12348995</v>
      </c>
      <c r="J18" s="101">
        <f>_xll.SharePrice($C$18,$D18,J$5)</f>
        <v>77.778350830078125</v>
      </c>
      <c r="K18" s="99">
        <f>_xll.SharePrice($C$18,$D18,K$5,365)</f>
        <v>79.600776672363281</v>
      </c>
      <c r="L18" s="100">
        <f>_xll.SharePrice($C$18,$D18,L$5,365)</f>
        <v>9293385</v>
      </c>
      <c r="M18" s="30"/>
    </row>
    <row r="19" spans="2:13" x14ac:dyDescent="0.25">
      <c r="B19" s="28"/>
      <c r="C19" s="1"/>
      <c r="D19" s="7">
        <f>D18-7</f>
        <v>44858</v>
      </c>
      <c r="E19" s="95">
        <f>_xll.SharePrice($C$18,$D19,E$5)</f>
        <v>72.930000305175781</v>
      </c>
      <c r="F19" s="95">
        <f>_xll.SharePrice($C$18,$D19,F$5)</f>
        <v>73.69000244140625</v>
      </c>
      <c r="G19" s="95">
        <f>_xll.SharePrice($C$18,$D19,G$5)</f>
        <v>71.779998779296875</v>
      </c>
      <c r="H19" s="95">
        <f>_xll.SharePrice($C$18,$D19,H$5)</f>
        <v>72.919998168945313</v>
      </c>
      <c r="I19" s="96">
        <f>_xll.SharePrice($C$18,$D19,I$5)</f>
        <v>11489373</v>
      </c>
      <c r="J19" s="97">
        <f>_xll.SharePrice($C$18,$D19,J$5)</f>
        <v>72.647590637207031</v>
      </c>
      <c r="K19" s="95">
        <f>_xll.SharePrice($C$18,$D19,K$5,365)</f>
        <v>79.611000061035156</v>
      </c>
      <c r="L19" s="96">
        <f>_xll.SharePrice($C$18,$D19,L$5,365)</f>
        <v>9283064</v>
      </c>
      <c r="M19" s="30"/>
    </row>
    <row r="20" spans="2:13" x14ac:dyDescent="0.25">
      <c r="B20" s="28"/>
      <c r="C20" s="1"/>
      <c r="D20" s="7">
        <f>D19-7</f>
        <v>44851</v>
      </c>
      <c r="E20" s="95">
        <f>_xll.SharePrice($C$18,$D20,E$5)</f>
        <v>65.879997253417969</v>
      </c>
      <c r="F20" s="95">
        <f>_xll.SharePrice($C$18,$D20,F$5)</f>
        <v>67.56500244140625</v>
      </c>
      <c r="G20" s="95">
        <f>_xll.SharePrice($C$18,$D20,G$5)</f>
        <v>65.870002746582031</v>
      </c>
      <c r="H20" s="95">
        <f>_xll.SharePrice($C$18,$D20,H$5)</f>
        <v>67.019996643066406</v>
      </c>
      <c r="I20" s="96">
        <f>_xll.SharePrice($C$18,$D20,I$5)</f>
        <v>11368346</v>
      </c>
      <c r="J20" s="97">
        <f>_xll.SharePrice($C$18,$D20,J$5)</f>
        <v>66.769630432128906</v>
      </c>
      <c r="K20" s="95">
        <f>_xll.SharePrice($C$18,$D20,K$5,365)</f>
        <v>79.71875</v>
      </c>
      <c r="L20" s="96">
        <f>_xll.SharePrice($C$18,$D20,L$5,365)</f>
        <v>9320888</v>
      </c>
      <c r="M20" s="30"/>
    </row>
    <row r="21" spans="2:13" x14ac:dyDescent="0.25">
      <c r="B21" s="28"/>
      <c r="C21" s="1"/>
      <c r="D21" s="7">
        <f>D20-7</f>
        <v>44844</v>
      </c>
      <c r="E21" s="95">
        <f>_xll.SharePrice($C$18,$D21,E$5)</f>
        <v>63.610000610351563</v>
      </c>
      <c r="F21" s="95">
        <f>_xll.SharePrice($C$18,$D21,F$5)</f>
        <v>63.900001525878906</v>
      </c>
      <c r="G21" s="95">
        <f>_xll.SharePrice($C$18,$D21,G$5)</f>
        <v>62.020000457763672</v>
      </c>
      <c r="H21" s="95">
        <f>_xll.SharePrice($C$18,$D21,H$5)</f>
        <v>62.569999694824219</v>
      </c>
      <c r="I21" s="96">
        <f>_xll.SharePrice($C$18,$D21,I$5)</f>
        <v>6407240</v>
      </c>
      <c r="J21" s="97">
        <f>_xll.SharePrice($C$18,$D21,J$5)</f>
        <v>62.021080017089844</v>
      </c>
      <c r="K21" s="95">
        <f>_xll.SharePrice($C$18,$D21,K$5,365)</f>
        <v>79.856399536132813</v>
      </c>
      <c r="L21" s="96">
        <f>_xll.SharePrice($C$18,$D21,L$5,365)</f>
        <v>9338870</v>
      </c>
      <c r="M21" s="30"/>
    </row>
    <row r="22" spans="2:13" x14ac:dyDescent="0.25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</row>
  </sheetData>
  <mergeCells count="2">
    <mergeCell ref="C1:M2"/>
    <mergeCell ref="C3:M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Snapshot</vt:lpstr>
      <vt:lpstr>Comparison with Peers</vt:lpstr>
      <vt:lpstr>Market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FinDynamics</dc:creator>
  <cp:lastModifiedBy>FinDynamics</cp:lastModifiedBy>
  <dcterms:created xsi:type="dcterms:W3CDTF">2014-08-25T19:46:56Z</dcterms:created>
  <dcterms:modified xsi:type="dcterms:W3CDTF">2023-02-20T16:26:45Z</dcterms:modified>
</cp:coreProperties>
</file>